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120" yWindow="15" windowWidth="15135" windowHeight="9045" activeTab="0"/>
  </bookViews>
  <sheets>
    <sheet name="Anfang" sheetId="1" r:id="rId1"/>
    <sheet name="Start" sheetId="2" r:id="rId2"/>
    <sheet name="linear" sheetId="3" r:id="rId3"/>
    <sheet name="quasp" sheetId="4" r:id="rId4"/>
    <sheet name="Sinus" sheetId="5" r:id="rId5"/>
    <sheet name="Expo" sheetId="6" r:id="rId6"/>
    <sheet name="Loga" sheetId="7" r:id="rId7"/>
    <sheet name="quano" sheetId="8" r:id="rId8"/>
    <sheet name="sinpi" sheetId="9" r:id="rId9"/>
    <sheet name="gznor" sheetId="10" r:id="rId10"/>
    <sheet name="gznul" sheetId="11" r:id="rId11"/>
    <sheet name="Symm" sheetId="12" r:id="rId12"/>
    <sheet name="Verh" sheetId="13" r:id="rId13"/>
    <sheet name="Doku" sheetId="14" r:id="rId14"/>
  </sheets>
  <definedNames/>
  <calcPr fullCalcOnLoad="1"/>
</workbook>
</file>

<file path=xl/sharedStrings.xml><?xml version="1.0" encoding="utf-8"?>
<sst xmlns="http://schemas.openxmlformats.org/spreadsheetml/2006/main" count="172" uniqueCount="100">
  <si>
    <t>lineare Funktion</t>
  </si>
  <si>
    <t>quadratische Funktion</t>
  </si>
  <si>
    <t>Exponentialfunktion</t>
  </si>
  <si>
    <t>Logarithmusfunktion</t>
  </si>
  <si>
    <t>a</t>
  </si>
  <si>
    <t>zurück</t>
  </si>
  <si>
    <t>d</t>
  </si>
  <si>
    <t>e</t>
  </si>
  <si>
    <t>m</t>
  </si>
  <si>
    <t>b</t>
  </si>
  <si>
    <t>Sinusfunktion</t>
  </si>
  <si>
    <t>c</t>
  </si>
  <si>
    <t>4. Exponentialfunktion</t>
  </si>
  <si>
    <t>5. Logarithmusfunktion</t>
  </si>
  <si>
    <t>Graphen mobil</t>
  </si>
  <si>
    <t>Sterti</t>
  </si>
  <si>
    <t>Ende</t>
  </si>
  <si>
    <t xml:space="preserve"> </t>
  </si>
  <si>
    <t>Scheitelpunktform</t>
  </si>
  <si>
    <t>Normalform</t>
  </si>
  <si>
    <t>reell</t>
  </si>
  <si>
    <t>abhängig von Pi</t>
  </si>
  <si>
    <t>ganzrat. Funktion 3.Grades</t>
  </si>
  <si>
    <t>1. Lineare Funktion</t>
  </si>
  <si>
    <t xml:space="preserve"> quadratische Funktion</t>
  </si>
  <si>
    <t>7. Sinusfunktion Pi</t>
  </si>
  <si>
    <t>3. Sinusfunktion reell</t>
  </si>
  <si>
    <t>f(x) = a sin(bx+c*Pi)</t>
  </si>
  <si>
    <t>2. Quadratische Funktion Scheitelpunktform</t>
  </si>
  <si>
    <t>6. Quadratische Funktion Normalform</t>
  </si>
  <si>
    <t>8. Ganzrationale Funktion 3.Grades normal</t>
  </si>
  <si>
    <t>9. Ganzrationale Funktion 3.Grades Nullst.</t>
  </si>
  <si>
    <t>Nullstelle:</t>
  </si>
  <si>
    <t>Scheitelpunkt</t>
  </si>
  <si>
    <t>Nullstellen</t>
  </si>
  <si>
    <t>Linearfaktoren</t>
  </si>
  <si>
    <t>b =</t>
  </si>
  <si>
    <t>c =</t>
  </si>
  <si>
    <t xml:space="preserve">f(x) =  a(x-e)(x-f)(x-g) </t>
  </si>
  <si>
    <t>f</t>
  </si>
  <si>
    <t>g</t>
  </si>
  <si>
    <r>
      <t>f(x) = ax</t>
    </r>
    <r>
      <rPr>
        <b/>
        <u val="single"/>
        <vertAlign val="superscript"/>
        <sz val="10"/>
        <rFont val="Arial"/>
        <family val="2"/>
      </rPr>
      <t>2</t>
    </r>
    <r>
      <rPr>
        <b/>
        <u val="single"/>
        <sz val="10"/>
        <rFont val="Arial"/>
        <family val="2"/>
      </rPr>
      <t>+bx+c</t>
    </r>
  </si>
  <si>
    <t>Start</t>
  </si>
  <si>
    <t>)</t>
  </si>
  <si>
    <t>;</t>
  </si>
  <si>
    <t>(</t>
  </si>
  <si>
    <t>Punkte mit waage-rechter Tangente</t>
  </si>
  <si>
    <t>b=</t>
  </si>
  <si>
    <t>d=</t>
  </si>
  <si>
    <r>
      <t>f(x) = ax</t>
    </r>
    <r>
      <rPr>
        <b/>
        <u val="single"/>
        <vertAlign val="superscript"/>
        <sz val="10"/>
        <rFont val="Arial"/>
        <family val="2"/>
      </rPr>
      <t>3</t>
    </r>
    <r>
      <rPr>
        <b/>
        <u val="single"/>
        <sz val="10"/>
        <rFont val="Arial"/>
        <family val="2"/>
      </rPr>
      <t>+bx</t>
    </r>
    <r>
      <rPr>
        <b/>
        <u val="single"/>
        <vertAlign val="superscript"/>
        <sz val="10"/>
        <rFont val="Arial"/>
        <family val="2"/>
      </rPr>
      <t>2</t>
    </r>
    <r>
      <rPr>
        <b/>
        <u val="single"/>
        <sz val="10"/>
        <rFont val="Arial"/>
        <family val="2"/>
      </rPr>
      <t>+cx+d</t>
    </r>
    <r>
      <rPr>
        <sz val="10"/>
        <rFont val="Arial"/>
        <family val="2"/>
      </rPr>
      <t xml:space="preserve">  c=</t>
    </r>
  </si>
  <si>
    <t>Info</t>
  </si>
  <si>
    <t>f(x) = mx + b</t>
  </si>
  <si>
    <t>f(x) =</t>
  </si>
  <si>
    <t>x</t>
  </si>
  <si>
    <r>
      <t>f(x) = a (x-d)</t>
    </r>
    <r>
      <rPr>
        <b/>
        <vertAlign val="superscript"/>
        <sz val="12"/>
        <rFont val="Arial"/>
        <family val="2"/>
      </rPr>
      <t>2</t>
    </r>
    <r>
      <rPr>
        <b/>
        <sz val="12"/>
        <rFont val="Arial"/>
        <family val="2"/>
      </rPr>
      <t xml:space="preserve"> + e     </t>
    </r>
  </si>
  <si>
    <t>(x</t>
  </si>
  <si>
    <r>
      <t>f(x) = ax</t>
    </r>
    <r>
      <rPr>
        <b/>
        <vertAlign val="superscript"/>
        <sz val="14"/>
        <rFont val="Arial"/>
        <family val="2"/>
      </rPr>
      <t>2</t>
    </r>
    <r>
      <rPr>
        <b/>
        <sz val="14"/>
        <rFont val="Arial"/>
        <family val="2"/>
      </rPr>
      <t xml:space="preserve"> + bx + c</t>
    </r>
  </si>
  <si>
    <r>
      <t>f(x) = ax</t>
    </r>
    <r>
      <rPr>
        <b/>
        <vertAlign val="superscript"/>
        <sz val="14"/>
        <rFont val="Arial"/>
        <family val="2"/>
      </rPr>
      <t>3</t>
    </r>
    <r>
      <rPr>
        <b/>
        <sz val="14"/>
        <rFont val="Arial"/>
        <family val="2"/>
      </rPr>
      <t xml:space="preserve"> + bx</t>
    </r>
    <r>
      <rPr>
        <b/>
        <vertAlign val="superscript"/>
        <sz val="14"/>
        <rFont val="Arial"/>
        <family val="2"/>
      </rPr>
      <t>2</t>
    </r>
    <r>
      <rPr>
        <b/>
        <sz val="14"/>
        <rFont val="Arial"/>
        <family val="2"/>
      </rPr>
      <t xml:space="preserve"> + cx + d </t>
    </r>
  </si>
  <si>
    <r>
      <t>f(x) = a b</t>
    </r>
    <r>
      <rPr>
        <b/>
        <vertAlign val="superscript"/>
        <sz val="12"/>
        <rFont val="Arial"/>
        <family val="2"/>
      </rPr>
      <t>x</t>
    </r>
  </si>
  <si>
    <t xml:space="preserve">f(x) = </t>
  </si>
  <si>
    <t>.</t>
  </si>
  <si>
    <r>
      <t xml:space="preserve">f(x) = log </t>
    </r>
    <r>
      <rPr>
        <b/>
        <vertAlign val="subscript"/>
        <sz val="12"/>
        <rFont val="Arial"/>
        <family val="2"/>
      </rPr>
      <t xml:space="preserve">b </t>
    </r>
    <r>
      <rPr>
        <b/>
        <sz val="12"/>
        <rFont val="Arial"/>
        <family val="2"/>
      </rPr>
      <t>x</t>
    </r>
  </si>
  <si>
    <t>f(x) = log</t>
  </si>
  <si>
    <t>sin(</t>
  </si>
  <si>
    <t xml:space="preserve">x </t>
  </si>
  <si>
    <t xml:space="preserve">(x </t>
  </si>
  <si>
    <t>))</t>
  </si>
  <si>
    <t>f(x) = a sin(bx+c) bzw. f(x) = a sin(b(x+d))</t>
  </si>
  <si>
    <t>Verhalten einer Funktion</t>
  </si>
  <si>
    <t>0,25x</t>
  </si>
  <si>
    <t>- 1,5x</t>
  </si>
  <si>
    <t>+ 3x + 10</t>
  </si>
  <si>
    <t>erstes Vorzeichen:</t>
  </si>
  <si>
    <t>höchster Eponent:</t>
  </si>
  <si>
    <t>Symmetrie:</t>
  </si>
  <si>
    <t>Eine</t>
  </si>
  <si>
    <t>Funktion</t>
  </si>
  <si>
    <t>z</t>
  </si>
  <si>
    <t>- 106x</t>
  </si>
  <si>
    <t>+ 2025</t>
  </si>
  <si>
    <t>kleinster</t>
  </si>
  <si>
    <t>Exponent</t>
  </si>
  <si>
    <t xml:space="preserve"> Nullstellen:</t>
  </si>
  <si>
    <t>Symmetrie</t>
  </si>
  <si>
    <t>10. Symmetrie</t>
  </si>
  <si>
    <t>11. Verhalten</t>
  </si>
  <si>
    <t>Verhalten</t>
  </si>
  <si>
    <t>kommt von</t>
  </si>
  <si>
    <t xml:space="preserve">geht nach </t>
  </si>
  <si>
    <t>Der Graph</t>
  </si>
  <si>
    <t>Makros &amp; Bildschirmauflösung</t>
  </si>
  <si>
    <t xml:space="preserve">
Die Makros müssen aktiviert werden. Ohne aktivierte Makros laufen viele Teile nicht.
Die Bildschirmauflösung muss 1024 x 768 Pixel betragen. Bei kleinerer Auflösung sind die Regler außerhalb der Bildfläche, so dass keine sinnvolle Nutzung des Programms möglich ist. Bei größerer Auflösung wird die Darstellung durch überflüssige und ablenkende Anzeigen deutlich verschlechtert.</t>
  </si>
  <si>
    <t>Hinweise, Tipps, Verbesserungsvorschläge etc. an</t>
  </si>
  <si>
    <t>12.01.02 - 05.02.02</t>
  </si>
  <si>
    <t xml:space="preserve">Entstanden in den Zeiträumen: </t>
  </si>
  <si>
    <t>Manfred Stertenbrink</t>
  </si>
  <si>
    <t>Globalverlauf</t>
  </si>
  <si>
    <t>14.08.02 - 25.08.02</t>
  </si>
  <si>
    <t>Version 2.1 vom 25.08.02</t>
  </si>
  <si>
    <t>Version 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</si>
</sst>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yy"/>
    <numFmt numFmtId="176" formatCode="0.000000000"/>
    <numFmt numFmtId="177" formatCode="0.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33">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14"/>
      <name val="Arial"/>
      <family val="2"/>
    </font>
    <font>
      <sz val="12"/>
      <name val="Arial"/>
      <family val="0"/>
    </font>
    <font>
      <sz val="10"/>
      <name val="Times New Roman"/>
      <family val="1"/>
    </font>
    <font>
      <b/>
      <sz val="20"/>
      <name val="Arial"/>
      <family val="2"/>
    </font>
    <font>
      <b/>
      <u val="single"/>
      <sz val="14"/>
      <color indexed="12"/>
      <name val="Arial"/>
      <family val="2"/>
    </font>
    <font>
      <sz val="16"/>
      <name val="Arial"/>
      <family val="2"/>
    </font>
    <font>
      <b/>
      <i/>
      <sz val="14"/>
      <name val="Arial"/>
      <family val="2"/>
    </font>
    <font>
      <sz val="8"/>
      <name val="Arial"/>
      <family val="0"/>
    </font>
    <font>
      <b/>
      <u val="single"/>
      <sz val="10"/>
      <name val="Arial"/>
      <family val="2"/>
    </font>
    <font>
      <sz val="5.75"/>
      <name val="Arial"/>
      <family val="0"/>
    </font>
    <font>
      <b/>
      <u val="single"/>
      <vertAlign val="superscript"/>
      <sz val="10"/>
      <name val="Arial"/>
      <family val="2"/>
    </font>
    <font>
      <b/>
      <sz val="10"/>
      <color indexed="17"/>
      <name val="Arial"/>
      <family val="2"/>
    </font>
    <font>
      <b/>
      <u val="single"/>
      <sz val="12"/>
      <name val="Arial"/>
      <family val="2"/>
    </font>
    <font>
      <b/>
      <u val="single"/>
      <sz val="14"/>
      <name val="Arial"/>
      <family val="2"/>
    </font>
    <font>
      <sz val="10"/>
      <color indexed="8"/>
      <name val="Arial"/>
      <family val="2"/>
    </font>
    <font>
      <b/>
      <sz val="10"/>
      <color indexed="8"/>
      <name val="Arial"/>
      <family val="2"/>
    </font>
    <font>
      <b/>
      <sz val="14"/>
      <color indexed="10"/>
      <name val="Arial"/>
      <family val="2"/>
    </font>
    <font>
      <b/>
      <vertAlign val="superscript"/>
      <sz val="14"/>
      <name val="Arial"/>
      <family val="2"/>
    </font>
    <font>
      <b/>
      <vertAlign val="superscript"/>
      <sz val="12"/>
      <name val="Arial"/>
      <family val="2"/>
    </font>
    <font>
      <b/>
      <vertAlign val="subscript"/>
      <sz val="12"/>
      <name val="Arial"/>
      <family val="2"/>
    </font>
    <font>
      <b/>
      <sz val="16"/>
      <color indexed="10"/>
      <name val="Arial"/>
      <family val="2"/>
    </font>
    <font>
      <b/>
      <u val="single"/>
      <sz val="16"/>
      <name val="Arial"/>
      <family val="2"/>
    </font>
    <font>
      <sz val="14"/>
      <name val="Arial"/>
      <family val="2"/>
    </font>
    <font>
      <b/>
      <sz val="10"/>
      <color indexed="10"/>
      <name val="Arial"/>
      <family val="2"/>
    </font>
    <font>
      <sz val="10"/>
      <color indexed="10"/>
      <name val="Arial"/>
      <family val="2"/>
    </font>
    <font>
      <b/>
      <u val="single"/>
      <sz val="12"/>
      <color indexed="10"/>
      <name val="Arial"/>
      <family val="2"/>
    </font>
    <font>
      <sz val="12"/>
      <color indexed="10"/>
      <name val="Arial"/>
      <family val="2"/>
    </font>
    <font>
      <b/>
      <u val="single"/>
      <sz val="10"/>
      <color indexed="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24">
    <border>
      <left/>
      <right/>
      <top/>
      <bottom/>
      <diagonal/>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9">
    <xf numFmtId="0" fontId="0" fillId="0" borderId="0" xfId="0" applyAlignment="1">
      <alignment/>
    </xf>
    <xf numFmtId="0" fontId="0" fillId="2" borderId="0" xfId="0" applyFill="1" applyAlignment="1">
      <alignment/>
    </xf>
    <xf numFmtId="0" fontId="3" fillId="2" borderId="0" xfId="0" applyFont="1" applyFill="1" applyBorder="1" applyAlignment="1">
      <alignment horizontal="center"/>
    </xf>
    <xf numFmtId="0" fontId="4"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center"/>
    </xf>
    <xf numFmtId="0" fontId="4" fillId="3" borderId="1" xfId="0" applyFont="1" applyFill="1" applyBorder="1" applyAlignment="1">
      <alignment horizontal="center"/>
    </xf>
    <xf numFmtId="0" fontId="1" fillId="3" borderId="2" xfId="18" applyFill="1" applyBorder="1" applyAlignment="1">
      <alignment horizontal="center"/>
    </xf>
    <xf numFmtId="0" fontId="0" fillId="3" borderId="0" xfId="0" applyFill="1" applyBorder="1" applyAlignment="1">
      <alignment/>
    </xf>
    <xf numFmtId="0" fontId="3" fillId="3" borderId="1" xfId="0" applyFont="1" applyFill="1" applyBorder="1" applyAlignment="1">
      <alignment horizontal="center"/>
    </xf>
    <xf numFmtId="0" fontId="0" fillId="4" borderId="0" xfId="0" applyFill="1" applyAlignment="1">
      <alignment/>
    </xf>
    <xf numFmtId="0" fontId="5" fillId="4" borderId="0" xfId="0" applyFont="1" applyFill="1" applyAlignment="1">
      <alignment horizontal="center" vertical="center"/>
    </xf>
    <xf numFmtId="0" fontId="0" fillId="4" borderId="0" xfId="0" applyFill="1" applyAlignment="1">
      <alignment horizontal="left"/>
    </xf>
    <xf numFmtId="0" fontId="8" fillId="4" borderId="0" xfId="0" applyFont="1" applyFill="1" applyAlignment="1">
      <alignment horizontal="center" vertical="center"/>
    </xf>
    <xf numFmtId="0" fontId="0" fillId="4" borderId="0" xfId="0" applyFill="1" applyAlignment="1">
      <alignment/>
    </xf>
    <xf numFmtId="0" fontId="1" fillId="2" borderId="2" xfId="18" applyFill="1" applyBorder="1" applyAlignment="1">
      <alignment horizontal="center"/>
    </xf>
    <xf numFmtId="0" fontId="13" fillId="2" borderId="0" xfId="0" applyFont="1" applyFill="1" applyBorder="1" applyAlignment="1">
      <alignment horizontal="center"/>
    </xf>
    <xf numFmtId="0" fontId="0" fillId="4" borderId="0" xfId="0" applyFont="1" applyFill="1" applyAlignment="1">
      <alignment horizontal="left" vertical="center" wrapText="1"/>
    </xf>
    <xf numFmtId="0" fontId="0" fillId="4" borderId="0" xfId="0" applyFont="1" applyFill="1" applyBorder="1" applyAlignment="1">
      <alignment horizontal="left" vertical="center" wrapText="1"/>
    </xf>
    <xf numFmtId="0" fontId="1" fillId="4" borderId="0" xfId="18" applyFill="1" applyAlignment="1">
      <alignment horizontal="center" vertical="center"/>
    </xf>
    <xf numFmtId="0" fontId="0" fillId="4" borderId="0" xfId="0" applyFill="1" applyBorder="1" applyAlignment="1">
      <alignment horizontal="center" vertical="top"/>
    </xf>
    <xf numFmtId="0" fontId="0" fillId="4" borderId="0" xfId="0" applyFill="1" applyAlignment="1">
      <alignment horizontal="left" vertical="top" wrapText="1"/>
    </xf>
    <xf numFmtId="0" fontId="0" fillId="4" borderId="0" xfId="0" applyFill="1" applyBorder="1" applyAlignment="1">
      <alignment/>
    </xf>
    <xf numFmtId="0" fontId="0" fillId="4" borderId="0" xfId="0" applyFill="1" applyBorder="1" applyAlignment="1">
      <alignment horizontal="center"/>
    </xf>
    <xf numFmtId="14" fontId="0" fillId="4" borderId="0" xfId="0" applyNumberFormat="1" applyFill="1" applyBorder="1" applyAlignment="1">
      <alignment horizontal="center"/>
    </xf>
    <xf numFmtId="0" fontId="5" fillId="4" borderId="0" xfId="0" applyFont="1" applyFill="1" applyAlignment="1">
      <alignment/>
    </xf>
    <xf numFmtId="0" fontId="8" fillId="4" borderId="0" xfId="0" applyFont="1" applyFill="1" applyBorder="1" applyAlignment="1">
      <alignment horizontal="center" vertical="center"/>
    </xf>
    <xf numFmtId="0" fontId="0" fillId="4" borderId="0" xfId="0" applyFill="1" applyAlignment="1">
      <alignment horizontal="center"/>
    </xf>
    <xf numFmtId="0" fontId="5" fillId="2" borderId="0" xfId="0" applyFont="1" applyFill="1" applyAlignment="1">
      <alignment horizontal="center"/>
    </xf>
    <xf numFmtId="0" fontId="13" fillId="0" borderId="3" xfId="0" applyFont="1" applyFill="1" applyBorder="1" applyAlignment="1">
      <alignment horizontal="right"/>
    </xf>
    <xf numFmtId="0" fontId="0" fillId="2" borderId="0" xfId="0" applyFill="1" applyBorder="1" applyAlignment="1">
      <alignment horizontal="center"/>
    </xf>
    <xf numFmtId="0" fontId="13" fillId="2" borderId="0" xfId="0" applyFont="1" applyFill="1" applyBorder="1" applyAlignment="1">
      <alignment horizontal="righ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2" fontId="0" fillId="0" borderId="0" xfId="0" applyNumberFormat="1" applyFont="1" applyFill="1" applyBorder="1" applyAlignment="1">
      <alignment horizontal="center"/>
    </xf>
    <xf numFmtId="0" fontId="0" fillId="3" borderId="3"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2" xfId="18" applyFill="1" applyBorder="1" applyAlignment="1">
      <alignment horizontal="center" vertical="center"/>
    </xf>
    <xf numFmtId="0" fontId="9" fillId="4" borderId="0" xfId="18" applyFont="1" applyFill="1" applyAlignment="1">
      <alignment horizontal="left"/>
    </xf>
    <xf numFmtId="0" fontId="1" fillId="4" borderId="0" xfId="18" applyFill="1" applyAlignment="1">
      <alignment/>
    </xf>
    <xf numFmtId="0" fontId="9" fillId="4" borderId="0" xfId="18" applyFont="1" applyFill="1" applyAlignment="1">
      <alignment/>
    </xf>
    <xf numFmtId="0" fontId="5" fillId="4" borderId="0" xfId="0" applyFont="1" applyFill="1" applyAlignment="1">
      <alignment/>
    </xf>
    <xf numFmtId="0" fontId="1" fillId="4" borderId="0" xfId="18" applyFill="1" applyBorder="1" applyAlignment="1">
      <alignment horizontal="center"/>
    </xf>
    <xf numFmtId="0" fontId="18" fillId="4" borderId="0" xfId="0" applyFont="1" applyFill="1" applyAlignment="1">
      <alignment horizontal="center" vertical="center"/>
    </xf>
    <xf numFmtId="49" fontId="0" fillId="4" borderId="0" xfId="0" applyNumberFormat="1" applyFill="1" applyBorder="1" applyAlignment="1">
      <alignment horizontal="center"/>
    </xf>
    <xf numFmtId="0" fontId="19" fillId="4" borderId="2" xfId="0" applyFont="1" applyFill="1" applyBorder="1" applyAlignment="1">
      <alignment horizontal="center"/>
    </xf>
    <xf numFmtId="0" fontId="19" fillId="4" borderId="0" xfId="0" applyFont="1" applyFill="1" applyBorder="1" applyAlignment="1">
      <alignment horizontal="center"/>
    </xf>
    <xf numFmtId="0" fontId="19" fillId="4" borderId="0" xfId="0" applyFont="1" applyFill="1" applyAlignment="1">
      <alignment/>
    </xf>
    <xf numFmtId="49" fontId="19" fillId="4" borderId="0" xfId="0" applyNumberFormat="1" applyFont="1" applyFill="1" applyBorder="1" applyAlignment="1">
      <alignment horizontal="center"/>
    </xf>
    <xf numFmtId="0" fontId="0" fillId="0" borderId="0" xfId="0" applyFill="1" applyAlignment="1">
      <alignment/>
    </xf>
    <xf numFmtId="0" fontId="0" fillId="0" borderId="0" xfId="0" applyFont="1" applyFill="1" applyBorder="1" applyAlignment="1">
      <alignment/>
    </xf>
    <xf numFmtId="0" fontId="0" fillId="2" borderId="0" xfId="0" applyFont="1" applyFill="1" applyAlignment="1">
      <alignment/>
    </xf>
    <xf numFmtId="0" fontId="1" fillId="3" borderId="2" xfId="18"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5" fillId="3" borderId="6"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right" vertical="center"/>
    </xf>
    <xf numFmtId="0" fontId="5" fillId="3" borderId="12" xfId="0" applyFont="1" applyFill="1" applyBorder="1" applyAlignment="1">
      <alignment vertical="center"/>
    </xf>
    <xf numFmtId="0" fontId="21" fillId="3" borderId="12" xfId="0" applyFont="1" applyFill="1" applyBorder="1" applyAlignment="1">
      <alignment horizontal="left"/>
    </xf>
    <xf numFmtId="0" fontId="0" fillId="3" borderId="13" xfId="0" applyFill="1" applyBorder="1" applyAlignment="1">
      <alignment/>
    </xf>
    <xf numFmtId="0" fontId="5" fillId="2" borderId="0" xfId="0" applyFont="1" applyFill="1" applyAlignment="1">
      <alignment horizontal="center" vertical="center"/>
    </xf>
    <xf numFmtId="0" fontId="0" fillId="2" borderId="0" xfId="0" applyFont="1" applyFill="1" applyBorder="1" applyAlignment="1">
      <alignment horizontal="left"/>
    </xf>
    <xf numFmtId="0" fontId="0" fillId="2" borderId="0" xfId="0" applyFont="1" applyFill="1" applyBorder="1" applyAlignment="1">
      <alignment/>
    </xf>
    <xf numFmtId="0" fontId="0" fillId="3" borderId="4" xfId="0" applyFont="1" applyFill="1" applyBorder="1" applyAlignment="1">
      <alignment/>
    </xf>
    <xf numFmtId="0" fontId="0" fillId="3" borderId="6" xfId="0" applyFont="1" applyFill="1" applyBorder="1" applyAlignment="1">
      <alignment/>
    </xf>
    <xf numFmtId="0" fontId="0" fillId="3" borderId="14" xfId="0" applyFont="1" applyFill="1" applyBorder="1" applyAlignment="1">
      <alignment/>
    </xf>
    <xf numFmtId="0" fontId="0" fillId="3" borderId="1" xfId="0" applyFont="1" applyFill="1" applyBorder="1" applyAlignment="1">
      <alignment/>
    </xf>
    <xf numFmtId="0" fontId="0" fillId="3" borderId="15" xfId="0" applyFont="1" applyFill="1" applyBorder="1" applyAlignment="1">
      <alignment/>
    </xf>
    <xf numFmtId="0" fontId="0" fillId="0" borderId="5" xfId="0" applyFont="1" applyFill="1" applyBorder="1" applyAlignment="1">
      <alignment/>
    </xf>
    <xf numFmtId="2" fontId="0" fillId="0" borderId="6"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0" xfId="0" applyFont="1" applyFill="1" applyBorder="1" applyAlignment="1">
      <alignment/>
    </xf>
    <xf numFmtId="0" fontId="0" fillId="0" borderId="8"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horizontal="center"/>
    </xf>
    <xf numFmtId="0" fontId="0" fillId="3" borderId="14" xfId="0" applyFont="1" applyFill="1" applyBorder="1" applyAlignment="1">
      <alignment horizontal="left"/>
    </xf>
    <xf numFmtId="0" fontId="0" fillId="3" borderId="3" xfId="0" applyFont="1" applyFill="1" applyBorder="1" applyAlignment="1">
      <alignment/>
    </xf>
    <xf numFmtId="0" fontId="0" fillId="3" borderId="9" xfId="0" applyFont="1" applyFill="1" applyBorder="1" applyAlignment="1">
      <alignment/>
    </xf>
    <xf numFmtId="0" fontId="0" fillId="3" borderId="8" xfId="0" applyFont="1" applyFill="1" applyBorder="1" applyAlignment="1">
      <alignment/>
    </xf>
    <xf numFmtId="0" fontId="0" fillId="3" borderId="0" xfId="0" applyFont="1" applyFill="1" applyBorder="1" applyAlignment="1">
      <alignment/>
    </xf>
    <xf numFmtId="0" fontId="0" fillId="3" borderId="5"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21" fillId="3" borderId="12" xfId="0" applyNumberFormat="1" applyFont="1" applyFill="1" applyBorder="1" applyAlignment="1">
      <alignment horizontal="center" vertical="center"/>
    </xf>
    <xf numFmtId="0" fontId="0" fillId="0" borderId="6" xfId="0" applyFont="1" applyFill="1" applyBorder="1" applyAlignment="1">
      <alignment horizontal="right"/>
    </xf>
    <xf numFmtId="2" fontId="0" fillId="0" borderId="10" xfId="0" applyNumberFormat="1" applyFont="1" applyFill="1" applyBorder="1" applyAlignment="1">
      <alignment/>
    </xf>
    <xf numFmtId="2" fontId="0" fillId="0" borderId="7" xfId="0" applyNumberFormat="1" applyFont="1" applyFill="1" applyBorder="1" applyAlignment="1">
      <alignment horizontal="left"/>
    </xf>
    <xf numFmtId="0" fontId="0" fillId="0" borderId="4" xfId="0" applyFont="1" applyFill="1" applyBorder="1" applyAlignment="1">
      <alignment horizontal="right"/>
    </xf>
    <xf numFmtId="2" fontId="0" fillId="0" borderId="5" xfId="0" applyNumberFormat="1" applyFont="1" applyFill="1" applyBorder="1" applyAlignment="1">
      <alignment horizontal="left"/>
    </xf>
    <xf numFmtId="2" fontId="0" fillId="2" borderId="0" xfId="0" applyNumberFormat="1" applyFont="1" applyFill="1" applyBorder="1" applyAlignment="1">
      <alignment/>
    </xf>
    <xf numFmtId="2" fontId="0" fillId="2" borderId="0" xfId="0" applyNumberFormat="1" applyFont="1" applyFill="1" applyBorder="1" applyAlignment="1">
      <alignment horizontal="center"/>
    </xf>
    <xf numFmtId="0" fontId="0" fillId="0" borderId="7" xfId="0" applyFont="1" applyFill="1" applyBorder="1" applyAlignment="1">
      <alignment horizontal="left"/>
    </xf>
    <xf numFmtId="0" fontId="18" fillId="2" borderId="0" xfId="0" applyFont="1" applyFill="1" applyAlignment="1">
      <alignment horizontal="center" vertical="center"/>
    </xf>
    <xf numFmtId="0" fontId="3" fillId="2" borderId="0" xfId="0" applyFont="1" applyFill="1" applyAlignment="1">
      <alignment horizontal="center" vertical="top"/>
    </xf>
    <xf numFmtId="0" fontId="5" fillId="3" borderId="3" xfId="0" applyFont="1" applyFill="1" applyBorder="1" applyAlignment="1">
      <alignment horizontal="center"/>
    </xf>
    <xf numFmtId="0" fontId="5" fillId="2" borderId="0" xfId="0" applyFont="1" applyFill="1" applyAlignment="1">
      <alignment/>
    </xf>
    <xf numFmtId="0" fontId="5" fillId="2" borderId="0" xfId="0" applyFont="1" applyFill="1" applyAlignment="1">
      <alignment vertical="center"/>
    </xf>
    <xf numFmtId="0" fontId="0" fillId="3" borderId="3" xfId="0" applyFont="1" applyFill="1" applyBorder="1" applyAlignment="1">
      <alignment horizontal="left"/>
    </xf>
    <xf numFmtId="0" fontId="0" fillId="3" borderId="8" xfId="0" applyFont="1" applyFill="1" applyBorder="1" applyAlignment="1">
      <alignment horizontal="left"/>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xf>
    <xf numFmtId="0" fontId="25" fillId="3" borderId="12" xfId="0" applyFont="1" applyFill="1" applyBorder="1" applyAlignment="1">
      <alignment horizontal="center"/>
    </xf>
    <xf numFmtId="0" fontId="5" fillId="3" borderId="12" xfId="0" applyFont="1" applyFill="1" applyBorder="1" applyAlignment="1">
      <alignment/>
    </xf>
    <xf numFmtId="0" fontId="21" fillId="3" borderId="12" xfId="0" applyFont="1" applyFill="1" applyBorder="1" applyAlignment="1">
      <alignment horizontal="center" vertical="top"/>
    </xf>
    <xf numFmtId="0" fontId="5" fillId="3" borderId="12" xfId="0" applyFont="1" applyFill="1" applyBorder="1" applyAlignment="1" quotePrefix="1">
      <alignment horizontal="left"/>
    </xf>
    <xf numFmtId="0" fontId="5" fillId="3" borderId="12" xfId="0" applyFont="1" applyFill="1" applyBorder="1" applyAlignment="1" quotePrefix="1">
      <alignment horizontal="center" vertical="top"/>
    </xf>
    <xf numFmtId="0" fontId="5" fillId="3" borderId="13" xfId="0" applyFont="1" applyFill="1" applyBorder="1" applyAlignment="1" quotePrefix="1">
      <alignment horizontal="left"/>
    </xf>
    <xf numFmtId="0" fontId="5" fillId="2" borderId="0" xfId="0" applyFont="1" applyFill="1" applyAlignment="1">
      <alignment horizontal="left" vertical="center"/>
    </xf>
    <xf numFmtId="0" fontId="4" fillId="3" borderId="8" xfId="0" applyFont="1" applyFill="1" applyBorder="1" applyAlignment="1">
      <alignment horizontal="center"/>
    </xf>
    <xf numFmtId="0" fontId="0" fillId="3" borderId="10" xfId="0" applyFont="1" applyFill="1" applyBorder="1" applyAlignment="1">
      <alignment horizontal="center"/>
    </xf>
    <xf numFmtId="0" fontId="0" fillId="3" borderId="4" xfId="0" applyFont="1" applyFill="1" applyBorder="1" applyAlignment="1">
      <alignment/>
    </xf>
    <xf numFmtId="0" fontId="0" fillId="3" borderId="0" xfId="0" applyFont="1" applyFill="1" applyBorder="1" applyAlignment="1">
      <alignment/>
    </xf>
    <xf numFmtId="0" fontId="0" fillId="3" borderId="10" xfId="0" applyFont="1" applyFill="1" applyBorder="1" applyAlignment="1">
      <alignment/>
    </xf>
    <xf numFmtId="0" fontId="0" fillId="3" borderId="18" xfId="0" applyFont="1" applyFill="1" applyBorder="1" applyAlignment="1">
      <alignment/>
    </xf>
    <xf numFmtId="0" fontId="0" fillId="3" borderId="19" xfId="0" applyFont="1" applyFill="1" applyBorder="1" applyAlignment="1">
      <alignment/>
    </xf>
    <xf numFmtId="0" fontId="0" fillId="3" borderId="17" xfId="0" applyFont="1" applyFill="1" applyBorder="1" applyAlignment="1">
      <alignment/>
    </xf>
    <xf numFmtId="0" fontId="0" fillId="3" borderId="20" xfId="0" applyFont="1" applyFill="1" applyBorder="1" applyAlignment="1">
      <alignment/>
    </xf>
    <xf numFmtId="0" fontId="5" fillId="0" borderId="0" xfId="0" applyFont="1" applyFill="1" applyAlignment="1">
      <alignment horizontal="center"/>
    </xf>
    <xf numFmtId="0" fontId="5" fillId="3" borderId="9" xfId="0" applyFont="1" applyFill="1" applyBorder="1" applyAlignment="1">
      <alignment horizontal="left" vertical="top"/>
    </xf>
    <xf numFmtId="0" fontId="5" fillId="3" borderId="12" xfId="0" applyFont="1" applyFill="1" applyBorder="1" applyAlignment="1">
      <alignment/>
    </xf>
    <xf numFmtId="0" fontId="21" fillId="3" borderId="12" xfId="0" applyFont="1" applyFill="1" applyBorder="1" applyAlignment="1">
      <alignment horizontal="left" vertical="top"/>
    </xf>
    <xf numFmtId="0" fontId="5" fillId="3" borderId="12" xfId="0" applyFont="1" applyFill="1" applyBorder="1" applyAlignment="1" quotePrefix="1">
      <alignment/>
    </xf>
    <xf numFmtId="0" fontId="5" fillId="3" borderId="12" xfId="0" applyFont="1" applyFill="1" applyBorder="1" applyAlignment="1">
      <alignment horizontal="left" vertical="top"/>
    </xf>
    <xf numFmtId="0" fontId="5" fillId="3" borderId="13" xfId="0" applyFont="1" applyFill="1" applyBorder="1" applyAlignment="1">
      <alignment/>
    </xf>
    <xf numFmtId="0" fontId="5" fillId="3" borderId="10" xfId="0" applyFont="1" applyFill="1" applyBorder="1" applyAlignment="1">
      <alignment horizontal="left" vertical="center"/>
    </xf>
    <xf numFmtId="0" fontId="27" fillId="2" borderId="0" xfId="0" applyFont="1" applyFill="1" applyAlignment="1">
      <alignment/>
    </xf>
    <xf numFmtId="0" fontId="0" fillId="0" borderId="0" xfId="0" applyFont="1" applyFill="1" applyAlignment="1">
      <alignment/>
    </xf>
    <xf numFmtId="0" fontId="4" fillId="0" borderId="3" xfId="0" applyFont="1" applyFill="1" applyBorder="1" applyAlignment="1">
      <alignment/>
    </xf>
    <xf numFmtId="0" fontId="4" fillId="0" borderId="8" xfId="0" applyFont="1" applyFill="1" applyBorder="1" applyAlignment="1">
      <alignment/>
    </xf>
    <xf numFmtId="0" fontId="29" fillId="0" borderId="10" xfId="0" applyFont="1" applyFill="1" applyBorder="1" applyAlignment="1">
      <alignment/>
    </xf>
    <xf numFmtId="0" fontId="16" fillId="0" borderId="0" xfId="0" applyFont="1" applyFill="1" applyBorder="1" applyAlignment="1">
      <alignment horizontal="center" vertical="top"/>
    </xf>
    <xf numFmtId="0" fontId="0" fillId="0" borderId="0" xfId="0" applyFont="1" applyFill="1" applyBorder="1" applyAlignment="1">
      <alignment horizontal="center" vertical="top"/>
    </xf>
    <xf numFmtId="0" fontId="16" fillId="0" borderId="4" xfId="0" applyFont="1" applyFill="1" applyBorder="1" applyAlignment="1">
      <alignment horizontal="center" vertical="top"/>
    </xf>
    <xf numFmtId="0" fontId="16" fillId="0" borderId="5" xfId="0" applyFont="1" applyFill="1" applyBorder="1" applyAlignment="1">
      <alignment horizontal="center" vertical="top"/>
    </xf>
    <xf numFmtId="0" fontId="0"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10" xfId="0" applyFont="1" applyFill="1" applyBorder="1" applyAlignment="1">
      <alignment horizontal="center" vertical="top"/>
    </xf>
    <xf numFmtId="0" fontId="16" fillId="0" borderId="7" xfId="0" applyFont="1" applyFill="1" applyBorder="1" applyAlignment="1">
      <alignment horizontal="center" vertical="top"/>
    </xf>
    <xf numFmtId="0" fontId="19" fillId="4" borderId="0" xfId="0" applyFont="1" applyFill="1" applyBorder="1" applyAlignment="1">
      <alignment/>
    </xf>
    <xf numFmtId="0" fontId="0" fillId="4" borderId="0" xfId="0" applyFill="1" applyBorder="1" applyAlignment="1">
      <alignment horizontal="left" vertical="center" wrapText="1"/>
    </xf>
    <xf numFmtId="0" fontId="5" fillId="3" borderId="12" xfId="0" applyFont="1" applyFill="1" applyBorder="1" applyAlignment="1">
      <alignment horizontal="center"/>
    </xf>
    <xf numFmtId="0" fontId="0" fillId="0" borderId="0" xfId="0" applyAlignment="1">
      <alignment/>
    </xf>
    <xf numFmtId="0" fontId="9" fillId="3" borderId="7" xfId="18" applyFont="1" applyFill="1" applyBorder="1" applyAlignment="1">
      <alignment horizontal="center" vertical="center"/>
    </xf>
    <xf numFmtId="0" fontId="0" fillId="4" borderId="0" xfId="0" applyFill="1" applyAlignment="1">
      <alignment/>
    </xf>
    <xf numFmtId="0" fontId="11" fillId="4" borderId="0" xfId="0" applyFont="1" applyFill="1" applyAlignment="1">
      <alignment horizontal="left"/>
    </xf>
    <xf numFmtId="0" fontId="9" fillId="4" borderId="0" xfId="18" applyFont="1" applyFill="1" applyAlignment="1">
      <alignment/>
    </xf>
    <xf numFmtId="0" fontId="9" fillId="3" borderId="6" xfId="18" applyFont="1" applyFill="1" applyBorder="1" applyAlignment="1">
      <alignment horizontal="center" vertical="center"/>
    </xf>
    <xf numFmtId="14" fontId="0" fillId="4" borderId="0" xfId="0" applyNumberFormat="1" applyFill="1" applyBorder="1" applyAlignment="1">
      <alignment horizontal="center" vertical="top"/>
    </xf>
    <xf numFmtId="0" fontId="0"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9" fillId="3" borderId="3" xfId="18" applyFont="1" applyFill="1" applyBorder="1" applyAlignment="1">
      <alignment horizontal="center" vertical="center"/>
    </xf>
    <xf numFmtId="0" fontId="9" fillId="3" borderId="8" xfId="18" applyFont="1" applyFill="1" applyBorder="1" applyAlignment="1">
      <alignment horizontal="center" vertical="center"/>
    </xf>
    <xf numFmtId="0" fontId="0" fillId="4" borderId="0" xfId="0" applyFill="1" applyBorder="1" applyAlignment="1">
      <alignment horizontal="center" vertical="center" wrapText="1"/>
    </xf>
    <xf numFmtId="0" fontId="0" fillId="4" borderId="0" xfId="0" applyFill="1" applyBorder="1" applyAlignment="1">
      <alignment wrapText="1"/>
    </xf>
    <xf numFmtId="0" fontId="8" fillId="5" borderId="20" xfId="0" applyFont="1" applyFill="1" applyBorder="1" applyAlignment="1">
      <alignment horizontal="center" vertical="center"/>
    </xf>
    <xf numFmtId="0" fontId="0" fillId="4" borderId="0" xfId="0" applyFill="1" applyBorder="1" applyAlignment="1">
      <alignment horizontal="center" vertical="top"/>
    </xf>
    <xf numFmtId="0" fontId="0" fillId="4" borderId="0" xfId="0" applyFill="1" applyBorder="1" applyAlignment="1">
      <alignment horizontal="center" vertical="top" wrapText="1"/>
    </xf>
    <xf numFmtId="0" fontId="8" fillId="5" borderId="1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0" fillId="2" borderId="3" xfId="0" applyFill="1" applyBorder="1" applyAlignment="1">
      <alignment horizontal="center" vertical="top"/>
    </xf>
    <xf numFmtId="0" fontId="0" fillId="2" borderId="8" xfId="0" applyFill="1" applyBorder="1" applyAlignment="1">
      <alignment horizontal="center" vertical="top"/>
    </xf>
    <xf numFmtId="14" fontId="0" fillId="2" borderId="4" xfId="0" applyNumberFormat="1"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0" xfId="0" applyFont="1" applyFill="1" applyBorder="1" applyAlignment="1">
      <alignment horizontal="center" vertical="center"/>
    </xf>
    <xf numFmtId="0" fontId="0" fillId="4" borderId="0" xfId="0" applyFill="1" applyAlignment="1">
      <alignment horizontal="left"/>
    </xf>
    <xf numFmtId="0" fontId="11" fillId="4" borderId="0" xfId="0" applyFont="1" applyFill="1" applyAlignment="1">
      <alignment/>
    </xf>
    <xf numFmtId="0" fontId="9" fillId="4" borderId="0" xfId="18" applyFont="1" applyFill="1" applyAlignment="1">
      <alignment horizontal="left"/>
    </xf>
    <xf numFmtId="0" fontId="9" fillId="4" borderId="0" xfId="18" applyFont="1" applyFill="1" applyAlignment="1">
      <alignment/>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20" xfId="0" applyFont="1" applyFill="1" applyBorder="1" applyAlignment="1">
      <alignment horizontal="center" vertical="center"/>
    </xf>
    <xf numFmtId="0" fontId="1" fillId="4" borderId="0" xfId="18" applyFill="1" applyAlignment="1">
      <alignment horizontal="left"/>
    </xf>
    <xf numFmtId="0" fontId="5" fillId="4" borderId="0" xfId="0" applyFont="1" applyFill="1" applyAlignment="1">
      <alignment/>
    </xf>
    <xf numFmtId="0" fontId="1" fillId="3" borderId="11" xfId="18" applyFont="1" applyFill="1" applyBorder="1" applyAlignment="1">
      <alignment horizontal="center"/>
    </xf>
    <xf numFmtId="0" fontId="1" fillId="3" borderId="13" xfId="18" applyFont="1" applyFill="1" applyBorder="1" applyAlignment="1">
      <alignment horizontal="center"/>
    </xf>
    <xf numFmtId="0" fontId="0" fillId="3" borderId="4" xfId="0" applyFont="1" applyFill="1" applyBorder="1" applyAlignment="1">
      <alignment horizontal="center"/>
    </xf>
    <xf numFmtId="0" fontId="0" fillId="3" borderId="5"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18" fillId="3" borderId="3"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 xfId="0" applyFont="1" applyFill="1" applyBorder="1" applyAlignment="1">
      <alignment horizontal="center" vertical="center"/>
    </xf>
    <xf numFmtId="0" fontId="3" fillId="3" borderId="10" xfId="0" applyFont="1" applyFill="1" applyBorder="1" applyAlignment="1">
      <alignment horizontal="center" vertical="top"/>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0" xfId="0" applyFont="1" applyFill="1" applyAlignment="1">
      <alignment horizontal="right"/>
    </xf>
    <xf numFmtId="182" fontId="13" fillId="0" borderId="11" xfId="0" applyNumberFormat="1" applyFont="1" applyFill="1" applyBorder="1" applyAlignment="1">
      <alignment horizontal="center"/>
    </xf>
    <xf numFmtId="182" fontId="13" fillId="0" borderId="12" xfId="0" applyNumberFormat="1" applyFont="1" applyFill="1" applyBorder="1" applyAlignment="1">
      <alignment horizontal="center"/>
    </xf>
    <xf numFmtId="182" fontId="4" fillId="0" borderId="12" xfId="0" applyNumberFormat="1" applyFont="1" applyFill="1" applyBorder="1" applyAlignment="1">
      <alignment horizontal="center"/>
    </xf>
    <xf numFmtId="0" fontId="5" fillId="2" borderId="0" xfId="0" applyFont="1" applyFill="1" applyAlignment="1">
      <alignment horizontal="center"/>
    </xf>
    <xf numFmtId="0" fontId="0" fillId="3" borderId="3" xfId="0" applyFont="1" applyFill="1" applyBorder="1" applyAlignment="1">
      <alignment horizontal="center"/>
    </xf>
    <xf numFmtId="0" fontId="0" fillId="3" borderId="8"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2" fontId="0" fillId="0" borderId="12" xfId="0" applyNumberFormat="1" applyFont="1" applyFill="1" applyBorder="1" applyAlignment="1">
      <alignment horizontal="center"/>
    </xf>
    <xf numFmtId="0" fontId="0" fillId="0" borderId="13" xfId="0" applyFill="1" applyBorder="1" applyAlignment="1">
      <alignment/>
    </xf>
    <xf numFmtId="0" fontId="21" fillId="3" borderId="9" xfId="0" applyNumberFormat="1" applyFont="1" applyFill="1" applyBorder="1" applyAlignment="1">
      <alignment horizontal="center"/>
    </xf>
    <xf numFmtId="0" fontId="21" fillId="3" borderId="1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5"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7"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2" fontId="0" fillId="0" borderId="6" xfId="0" applyNumberFormat="1"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xf>
    <xf numFmtId="1" fontId="5" fillId="3" borderId="9" xfId="0" applyNumberFormat="1" applyFont="1" applyFill="1" applyBorder="1" applyAlignment="1">
      <alignment horizontal="center"/>
    </xf>
    <xf numFmtId="1" fontId="5" fillId="3" borderId="10" xfId="0" applyNumberFormat="1" applyFont="1" applyFill="1" applyBorder="1" applyAlignment="1">
      <alignment horizontal="center"/>
    </xf>
    <xf numFmtId="0" fontId="21" fillId="3" borderId="8" xfId="0" applyNumberFormat="1" applyFont="1" applyFill="1" applyBorder="1" applyAlignment="1">
      <alignment horizontal="left"/>
    </xf>
    <xf numFmtId="0" fontId="21" fillId="3" borderId="7" xfId="0" applyNumberFormat="1" applyFont="1" applyFill="1" applyBorder="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184" fontId="5" fillId="3" borderId="9" xfId="0" applyNumberFormat="1" applyFont="1" applyFill="1" applyBorder="1" applyAlignment="1">
      <alignment horizontal="left"/>
    </xf>
    <xf numFmtId="184" fontId="5" fillId="3" borderId="10" xfId="0" applyNumberFormat="1" applyFont="1" applyFill="1" applyBorder="1" applyAlignment="1">
      <alignment horizontal="left"/>
    </xf>
    <xf numFmtId="0" fontId="7" fillId="2" borderId="0" xfId="0" applyFont="1" applyFill="1" applyAlignment="1">
      <alignment horizontal="left"/>
    </xf>
    <xf numFmtId="0" fontId="13" fillId="0" borderId="3"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0" fontId="4" fillId="0" borderId="9" xfId="0" applyFont="1" applyFill="1" applyBorder="1" applyAlignment="1">
      <alignment horizontal="center"/>
    </xf>
    <xf numFmtId="0" fontId="4" fillId="0" borderId="8" xfId="0" applyFont="1" applyFill="1" applyBorder="1" applyAlignment="1">
      <alignment horizontal="center"/>
    </xf>
    <xf numFmtId="0" fontId="3" fillId="3" borderId="4"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5" fillId="3" borderId="3" xfId="0" applyFont="1" applyFill="1" applyBorder="1" applyAlignment="1">
      <alignment horizontal="right"/>
    </xf>
    <xf numFmtId="0" fontId="5" fillId="3" borderId="6" xfId="0" applyFont="1" applyFill="1" applyBorder="1" applyAlignment="1">
      <alignment horizontal="right"/>
    </xf>
    <xf numFmtId="1" fontId="5" fillId="3" borderId="9" xfId="0" applyNumberFormat="1" applyFont="1" applyFill="1" applyBorder="1" applyAlignment="1">
      <alignment horizontal="center" vertical="top"/>
    </xf>
    <xf numFmtId="1" fontId="5" fillId="3" borderId="10" xfId="0" applyNumberFormat="1" applyFont="1" applyFill="1" applyBorder="1" applyAlignment="1">
      <alignment horizontal="center" vertical="top"/>
    </xf>
    <xf numFmtId="0" fontId="0" fillId="0" borderId="12" xfId="0" applyBorder="1" applyAlignment="1">
      <alignment/>
    </xf>
    <xf numFmtId="0" fontId="0" fillId="0" borderId="13" xfId="0" applyBorder="1" applyAlignment="1">
      <alignment/>
    </xf>
    <xf numFmtId="0" fontId="5" fillId="2" borderId="0" xfId="0" applyFont="1" applyFill="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2" fontId="21" fillId="3" borderId="9" xfId="0" applyNumberFormat="1" applyFont="1" applyFill="1" applyBorder="1" applyAlignment="1">
      <alignment horizontal="center" vertical="center"/>
    </xf>
    <xf numFmtId="2" fontId="21"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left" vertical="top"/>
    </xf>
    <xf numFmtId="0" fontId="5" fillId="3" borderId="7" xfId="0" applyFont="1" applyFill="1" applyBorder="1" applyAlignment="1">
      <alignment horizontal="left" vertical="top"/>
    </xf>
    <xf numFmtId="0" fontId="21" fillId="3" borderId="9" xfId="0" applyFont="1" applyFill="1" applyBorder="1" applyAlignment="1">
      <alignment horizontal="center"/>
    </xf>
    <xf numFmtId="0" fontId="21" fillId="3" borderId="10" xfId="0" applyFont="1" applyFill="1" applyBorder="1" applyAlignment="1">
      <alignment horizontal="center"/>
    </xf>
    <xf numFmtId="0" fontId="5" fillId="3" borderId="9" xfId="0" applyFont="1" applyFill="1" applyBorder="1" applyAlignment="1">
      <alignment horizontal="center" vertical="top"/>
    </xf>
    <xf numFmtId="0" fontId="5" fillId="3" borderId="10" xfId="0" applyFont="1" applyFill="1" applyBorder="1" applyAlignment="1">
      <alignment horizontal="center" vertical="top"/>
    </xf>
    <xf numFmtId="0" fontId="0" fillId="0" borderId="4" xfId="0" applyFont="1" applyFill="1" applyBorder="1" applyAlignment="1">
      <alignment horizont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5" fillId="3" borderId="0" xfId="0" applyFont="1" applyFill="1" applyAlignment="1">
      <alignment horizontal="center" vertical="center"/>
    </xf>
    <xf numFmtId="0" fontId="13" fillId="0" borderId="3" xfId="0" applyFont="1" applyFill="1" applyBorder="1" applyAlignment="1">
      <alignment horizontal="center" wrapText="1"/>
    </xf>
    <xf numFmtId="0" fontId="13" fillId="0" borderId="9" xfId="0" applyFont="1" applyFill="1" applyBorder="1" applyAlignment="1">
      <alignment horizontal="center" wrapText="1"/>
    </xf>
    <xf numFmtId="0" fontId="13" fillId="0" borderId="8" xfId="0" applyFont="1" applyFill="1" applyBorder="1" applyAlignment="1">
      <alignment horizontal="center" wrapText="1"/>
    </xf>
    <xf numFmtId="0" fontId="13" fillId="0" borderId="4" xfId="0" applyFont="1" applyFill="1" applyBorder="1" applyAlignment="1">
      <alignment horizontal="center" wrapText="1"/>
    </xf>
    <xf numFmtId="0" fontId="13" fillId="0" borderId="0" xfId="0" applyFont="1" applyFill="1" applyBorder="1" applyAlignment="1">
      <alignment horizontal="center" wrapText="1"/>
    </xf>
    <xf numFmtId="0" fontId="13" fillId="0" borderId="5" xfId="0" applyFont="1" applyFill="1" applyBorder="1" applyAlignment="1">
      <alignment horizontal="center" wrapText="1"/>
    </xf>
    <xf numFmtId="0" fontId="1" fillId="3" borderId="11" xfId="18" applyFill="1" applyBorder="1" applyAlignment="1">
      <alignment horizontal="center"/>
    </xf>
    <xf numFmtId="0" fontId="1" fillId="3" borderId="13" xfId="18" applyFill="1" applyBorder="1" applyAlignment="1">
      <alignment horizontal="center"/>
    </xf>
    <xf numFmtId="0" fontId="13" fillId="0" borderId="0" xfId="0" applyFont="1" applyFill="1" applyBorder="1" applyAlignment="1">
      <alignment horizontal="center"/>
    </xf>
    <xf numFmtId="2" fontId="0" fillId="0" borderId="10" xfId="0" applyNumberFormat="1" applyFont="1" applyFill="1" applyBorder="1" applyAlignment="1">
      <alignment horizontal="right"/>
    </xf>
    <xf numFmtId="0" fontId="0" fillId="0" borderId="3" xfId="0" applyFont="1" applyFill="1" applyBorder="1" applyAlignment="1">
      <alignment horizontal="right"/>
    </xf>
    <xf numFmtId="0" fontId="0" fillId="0" borderId="9" xfId="0" applyFont="1" applyFill="1" applyBorder="1" applyAlignment="1">
      <alignment horizontal="right"/>
    </xf>
    <xf numFmtId="0" fontId="13" fillId="0" borderId="4" xfId="0" applyFont="1" applyFill="1" applyBorder="1" applyAlignment="1">
      <alignment horizontal="right"/>
    </xf>
    <xf numFmtId="0" fontId="13" fillId="0" borderId="0" xfId="0" applyFont="1" applyFill="1" applyBorder="1" applyAlignment="1">
      <alignment horizontal="right"/>
    </xf>
    <xf numFmtId="0" fontId="13" fillId="0" borderId="4" xfId="0" applyFont="1" applyFill="1" applyBorder="1" applyAlignment="1">
      <alignment horizontal="center"/>
    </xf>
    <xf numFmtId="0" fontId="13" fillId="2" borderId="0" xfId="0" applyFont="1" applyFill="1" applyBorder="1" applyAlignment="1">
      <alignment horizontal="center"/>
    </xf>
    <xf numFmtId="2" fontId="0" fillId="0" borderId="9" xfId="0" applyNumberFormat="1" applyFont="1" applyFill="1" applyBorder="1" applyAlignment="1">
      <alignment horizontal="center"/>
    </xf>
    <xf numFmtId="2" fontId="0" fillId="0" borderId="8" xfId="0" applyNumberFormat="1" applyFont="1" applyFill="1" applyBorder="1" applyAlignment="1">
      <alignment horizontal="center"/>
    </xf>
    <xf numFmtId="0" fontId="5" fillId="3" borderId="3" xfId="0" applyFont="1" applyFill="1" applyBorder="1" applyAlignment="1">
      <alignment horizontal="left" vertical="center"/>
    </xf>
    <xf numFmtId="0" fontId="5" fillId="3" borderId="6" xfId="0" applyFont="1" applyFill="1" applyBorder="1" applyAlignment="1">
      <alignment horizontal="lef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Border="1" applyAlignment="1">
      <alignment horizontal="left" vertical="center"/>
    </xf>
    <xf numFmtId="0" fontId="5" fillId="3" borderId="19" xfId="0" applyFont="1" applyFill="1" applyBorder="1" applyAlignment="1">
      <alignment horizontal="left" vertical="center"/>
    </xf>
    <xf numFmtId="0" fontId="5" fillId="3" borderId="0" xfId="0" applyFont="1" applyFill="1" applyBorder="1" applyAlignment="1">
      <alignment horizont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9" xfId="0" applyFont="1" applyFill="1" applyBorder="1" applyAlignment="1">
      <alignment horizontal="center" vertical="center"/>
    </xf>
    <xf numFmtId="0" fontId="4" fillId="2" borderId="0" xfId="0" applyFont="1" applyFill="1" applyBorder="1" applyAlignment="1">
      <alignment horizontal="center"/>
    </xf>
    <xf numFmtId="0" fontId="17" fillId="0" borderId="3" xfId="0" applyFont="1" applyFill="1" applyBorder="1" applyAlignment="1">
      <alignment horizont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4" fillId="0" borderId="4" xfId="0" applyFont="1" applyFill="1" applyBorder="1" applyAlignment="1" quotePrefix="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5" fillId="3" borderId="18" xfId="0" applyFont="1" applyFill="1" applyBorder="1" applyAlignment="1">
      <alignment horizontal="right"/>
    </xf>
    <xf numFmtId="0" fontId="5" fillId="3" borderId="0" xfId="0" applyFont="1" applyFill="1" applyBorder="1" applyAlignment="1">
      <alignment horizontal="right"/>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13" fillId="3" borderId="3" xfId="0" applyFont="1" applyFill="1" applyBorder="1" applyAlignment="1">
      <alignment horizontal="center"/>
    </xf>
    <xf numFmtId="0" fontId="13" fillId="3" borderId="9" xfId="0" applyFont="1" applyFill="1" applyBorder="1" applyAlignment="1">
      <alignment horizontal="center"/>
    </xf>
    <xf numFmtId="0" fontId="0" fillId="0" borderId="5" xfId="0" applyFont="1" applyFill="1" applyBorder="1" applyAlignment="1">
      <alignment horizontal="center"/>
    </xf>
    <xf numFmtId="0" fontId="28" fillId="0" borderId="10" xfId="0" applyFont="1" applyFill="1" applyBorder="1" applyAlignment="1">
      <alignment horizontal="center"/>
    </xf>
    <xf numFmtId="0" fontId="28" fillId="0" borderId="7" xfId="0" applyFont="1" applyFill="1" applyBorder="1" applyAlignment="1">
      <alignment horizontal="center"/>
    </xf>
    <xf numFmtId="0" fontId="28" fillId="0" borderId="6" xfId="0" applyFont="1" applyFill="1" applyBorder="1" applyAlignment="1">
      <alignment horizontal="center"/>
    </xf>
    <xf numFmtId="0" fontId="0" fillId="4" borderId="0" xfId="0" applyFill="1" applyBorder="1" applyAlignment="1">
      <alignment horizontal="left" vertical="center" wrapText="1"/>
    </xf>
    <xf numFmtId="0" fontId="0" fillId="4" borderId="0" xfId="0" applyFill="1" applyBorder="1" applyAlignment="1">
      <alignment/>
    </xf>
    <xf numFmtId="49" fontId="16" fillId="4" borderId="0" xfId="0" applyNumberFormat="1" applyFont="1" applyFill="1" applyBorder="1" applyAlignment="1">
      <alignment horizontal="center" vertical="center" wrapText="1"/>
    </xf>
    <xf numFmtId="0" fontId="0" fillId="0" borderId="4" xfId="0" applyFill="1" applyBorder="1" applyAlignment="1">
      <alignment horizontal="center" vertical="top" wrapText="1"/>
    </xf>
    <xf numFmtId="0" fontId="0" fillId="0" borderId="0" xfId="0" applyFill="1" applyBorder="1" applyAlignment="1">
      <alignment horizontal="center" vertical="top"/>
    </xf>
    <xf numFmtId="0" fontId="0" fillId="0" borderId="5" xfId="0"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horizontal="center" vertical="top"/>
    </xf>
    <xf numFmtId="0" fontId="0" fillId="0" borderId="10" xfId="0" applyFill="1" applyBorder="1" applyAlignment="1">
      <alignment horizontal="center" vertical="top"/>
    </xf>
    <xf numFmtId="0" fontId="0" fillId="0" borderId="7" xfId="0" applyFill="1" applyBorder="1" applyAlignment="1">
      <alignment horizontal="center" vertical="top"/>
    </xf>
    <xf numFmtId="0" fontId="4" fillId="0" borderId="4"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16" fillId="0" borderId="4" xfId="0" applyFont="1" applyFill="1" applyBorder="1" applyAlignment="1">
      <alignment horizontal="center" vertical="top"/>
    </xf>
    <xf numFmtId="0" fontId="16" fillId="0" borderId="0" xfId="0" applyFont="1" applyFill="1" applyBorder="1" applyAlignment="1">
      <alignment horizontal="center" vertical="top"/>
    </xf>
    <xf numFmtId="0" fontId="16" fillId="0" borderId="5" xfId="0" applyFont="1" applyFill="1" applyBorder="1" applyAlignment="1">
      <alignment horizontal="center" vertical="top"/>
    </xf>
    <xf numFmtId="0" fontId="32" fillId="0" borderId="4" xfId="18" applyFont="1" applyFill="1" applyBorder="1" applyAlignment="1">
      <alignment horizontal="center" vertical="top"/>
    </xf>
    <xf numFmtId="0" fontId="32" fillId="0" borderId="0" xfId="18" applyFont="1" applyFill="1" applyBorder="1" applyAlignment="1">
      <alignment horizontal="center" vertical="top"/>
    </xf>
    <xf numFmtId="0" fontId="32" fillId="0" borderId="5" xfId="18" applyFont="1" applyFill="1" applyBorder="1" applyAlignment="1">
      <alignment horizontal="center" vertical="top"/>
    </xf>
    <xf numFmtId="0" fontId="30" fillId="3" borderId="21"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20" xfId="0" applyFont="1" applyFill="1" applyBorder="1" applyAlignment="1">
      <alignment horizontal="center" vertical="center"/>
    </xf>
    <xf numFmtId="0" fontId="17" fillId="4" borderId="0" xfId="0" applyFont="1" applyFill="1" applyBorder="1" applyAlignment="1">
      <alignment horizontal="center" vertical="center"/>
    </xf>
    <xf numFmtId="0" fontId="0" fillId="4" borderId="0" xfId="0" applyFill="1" applyBorder="1" applyAlignment="1">
      <alignment horizontal="center" vertical="center"/>
    </xf>
    <xf numFmtId="49" fontId="30" fillId="3" borderId="21" xfId="0" applyNumberFormat="1" applyFont="1" applyFill="1" applyBorder="1" applyAlignment="1">
      <alignment horizontal="center" vertical="center"/>
    </xf>
    <xf numFmtId="49" fontId="29" fillId="3" borderId="22" xfId="0" applyNumberFormat="1" applyFont="1" applyFill="1" applyBorder="1" applyAlignment="1">
      <alignment horizontal="center" vertical="center"/>
    </xf>
    <xf numFmtId="49" fontId="29" fillId="3" borderId="23" xfId="0" applyNumberFormat="1" applyFont="1" applyFill="1" applyBorder="1" applyAlignment="1">
      <alignment horizontal="center" vertical="center"/>
    </xf>
    <xf numFmtId="49" fontId="29" fillId="3" borderId="16" xfId="0" applyNumberFormat="1" applyFont="1" applyFill="1" applyBorder="1" applyAlignment="1">
      <alignment horizontal="center" vertical="center"/>
    </xf>
    <xf numFmtId="49" fontId="29" fillId="3" borderId="17" xfId="0" applyNumberFormat="1" applyFont="1" applyFill="1" applyBorder="1" applyAlignment="1">
      <alignment horizontal="center" vertical="center"/>
    </xf>
    <xf numFmtId="49" fontId="29" fillId="3" borderId="20" xfId="0" applyNumberFormat="1" applyFont="1" applyFill="1" applyBorder="1" applyAlignment="1">
      <alignment horizontal="center" vertical="center"/>
    </xf>
    <xf numFmtId="0" fontId="0" fillId="4" borderId="0" xfId="0" applyFill="1" applyBorder="1" applyAlignment="1">
      <alignment horizontal="left"/>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0" borderId="4" xfId="0" applyFont="1" applyFill="1" applyBorder="1" applyAlignment="1">
      <alignment horizontal="right" vertical="top"/>
    </xf>
    <xf numFmtId="0" fontId="0" fillId="0" borderId="0" xfId="0" applyFont="1" applyFill="1" applyBorder="1" applyAlignment="1">
      <alignment horizontal="right" vertical="top"/>
    </xf>
    <xf numFmtId="49" fontId="17" fillId="4" borderId="0" xfId="0" applyNumberFormat="1" applyFont="1" applyFill="1" applyBorder="1" applyAlignment="1">
      <alignment horizontal="center" vertical="center"/>
    </xf>
    <xf numFmtId="49" fontId="0" fillId="4" borderId="0" xfId="0" applyNumberFormat="1" applyFill="1" applyBorder="1" applyAlignment="1">
      <alignment horizontal="center" vertical="center"/>
    </xf>
    <xf numFmtId="0" fontId="1" fillId="3" borderId="12" xfId="18" applyFill="1" applyBorder="1" applyAlignment="1">
      <alignment horizontal="center"/>
    </xf>
    <xf numFmtId="49" fontId="20" fillId="4" borderId="0" xfId="0" applyNumberFormat="1" applyFont="1" applyFill="1" applyBorder="1" applyAlignment="1">
      <alignment horizontal="center" vertical="center" wrapText="1"/>
    </xf>
    <xf numFmtId="0" fontId="19" fillId="4" borderId="0"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color rgb="FFFF0000"/>
      </font>
      <border/>
    </dxf>
    <dxf>
      <font>
        <color rgb="FF0000FF"/>
      </font>
      <border/>
    </dxf>
    <dxf>
      <font>
        <color rgb="FF8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Anfang!$B$72:$B$81</c:f>
              <c:numCache/>
            </c:numRef>
          </c:xVal>
          <c:yVal>
            <c:numRef>
              <c:f>Anfang!$G$72:$G$81</c:f>
              <c:numCache/>
            </c:numRef>
          </c:yVal>
          <c:smooth val="1"/>
        </c:ser>
        <c:axId val="25770309"/>
        <c:axId val="16692006"/>
      </c:scatterChart>
      <c:valAx>
        <c:axId val="25770309"/>
        <c:scaling>
          <c:orientation val="minMax"/>
          <c:max val="5"/>
        </c:scaling>
        <c:axPos val="b"/>
        <c:delete val="0"/>
        <c:numFmt formatCode="General" sourceLinked="1"/>
        <c:majorTickMark val="out"/>
        <c:minorTickMark val="none"/>
        <c:tickLblPos val="nextTo"/>
        <c:crossAx val="16692006"/>
        <c:crosses val="autoZero"/>
        <c:crossBetween val="midCat"/>
        <c:dispUnits/>
      </c:valAx>
      <c:valAx>
        <c:axId val="16692006"/>
        <c:scaling>
          <c:orientation val="minMax"/>
          <c:min val="-1"/>
        </c:scaling>
        <c:axPos val="l"/>
        <c:delete val="0"/>
        <c:numFmt formatCode="General" sourceLinked="1"/>
        <c:majorTickMark val="out"/>
        <c:minorTickMark val="none"/>
        <c:tickLblPos val="nextTo"/>
        <c:crossAx val="25770309"/>
        <c:crosses val="autoZero"/>
        <c:crossBetween val="midCat"/>
        <c:dispUnits/>
      </c:valAx>
      <c:spPr>
        <a:noFill/>
      </c:spPr>
    </c:plotArea>
    <c:plotVisOnly val="1"/>
    <c:dispBlanksAs val="gap"/>
    <c:showDLblsOverMax val="0"/>
  </c:chart>
  <c:spPr>
    <a:ln w="12700">
      <a:solidFill>
        <a:srgbClr val="339966"/>
      </a:solidFill>
    </a:ln>
  </c:spPr>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quano!$C$50:$C$90</c:f>
              <c:numCache/>
            </c:numRef>
          </c:xVal>
          <c:yVal>
            <c:numRef>
              <c:f>quano!$D$50:$D$90</c:f>
              <c:numCache/>
            </c:numRef>
          </c:yVal>
          <c:smooth val="1"/>
        </c:ser>
        <c:axId val="45439095"/>
        <c:axId val="45516056"/>
      </c:scatterChart>
      <c:valAx>
        <c:axId val="45439095"/>
        <c:scaling>
          <c:orientation val="minMax"/>
          <c:max val="10"/>
          <c:min val="-9"/>
        </c:scaling>
        <c:axPos val="b"/>
        <c:delete val="0"/>
        <c:numFmt formatCode="General" sourceLinked="1"/>
        <c:majorTickMark val="in"/>
        <c:minorTickMark val="none"/>
        <c:tickLblPos val="nextTo"/>
        <c:crossAx val="45516056"/>
        <c:crosses val="autoZero"/>
        <c:crossBetween val="midCat"/>
        <c:dispUnits/>
        <c:majorUnit val="1"/>
        <c:minorUnit val="1"/>
      </c:valAx>
      <c:valAx>
        <c:axId val="45516056"/>
        <c:scaling>
          <c:orientation val="minMax"/>
          <c:max val="10"/>
          <c:min val="-10"/>
        </c:scaling>
        <c:axPos val="l"/>
        <c:delete val="0"/>
        <c:numFmt formatCode="General" sourceLinked="1"/>
        <c:majorTickMark val="in"/>
        <c:minorTickMark val="none"/>
        <c:tickLblPos val="nextTo"/>
        <c:crossAx val="45439095"/>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sinpi!$C$50:$C$90</c:f>
              <c:numCache>
                <c:ptCount val="41"/>
                <c:pt idx="0">
                  <c:v>-3</c:v>
                </c:pt>
                <c:pt idx="1">
                  <c:v>-2.75</c:v>
                </c:pt>
                <c:pt idx="2">
                  <c:v>-2.5</c:v>
                </c:pt>
                <c:pt idx="3">
                  <c:v>-2.25</c:v>
                </c:pt>
                <c:pt idx="4">
                  <c:v>-2</c:v>
                </c:pt>
                <c:pt idx="5">
                  <c:v>-1.75</c:v>
                </c:pt>
                <c:pt idx="6">
                  <c:v>-1.5</c:v>
                </c:pt>
                <c:pt idx="7">
                  <c:v>-1.25</c:v>
                </c:pt>
                <c:pt idx="8">
                  <c:v>-1</c:v>
                </c:pt>
                <c:pt idx="9">
                  <c:v>-0.75</c:v>
                </c:pt>
                <c:pt idx="10">
                  <c:v>-0.5</c:v>
                </c:pt>
                <c:pt idx="11">
                  <c:v>-0.25</c:v>
                </c:pt>
                <c:pt idx="12">
                  <c:v>0</c:v>
                </c:pt>
                <c:pt idx="13">
                  <c:v>0.25</c:v>
                </c:pt>
                <c:pt idx="14">
                  <c:v>0.5</c:v>
                </c:pt>
                <c:pt idx="15">
                  <c:v>0.75</c:v>
                </c:pt>
                <c:pt idx="16">
                  <c:v>1</c:v>
                </c:pt>
                <c:pt idx="17">
                  <c:v>1.25</c:v>
                </c:pt>
                <c:pt idx="18">
                  <c:v>1.5</c:v>
                </c:pt>
                <c:pt idx="19">
                  <c:v>1.75</c:v>
                </c:pt>
                <c:pt idx="20">
                  <c:v>2</c:v>
                </c:pt>
                <c:pt idx="21">
                  <c:v>2.25</c:v>
                </c:pt>
                <c:pt idx="22">
                  <c:v>2.5</c:v>
                </c:pt>
                <c:pt idx="23">
                  <c:v>2.75</c:v>
                </c:pt>
                <c:pt idx="24">
                  <c:v>3</c:v>
                </c:pt>
                <c:pt idx="25">
                  <c:v>3.25</c:v>
                </c:pt>
                <c:pt idx="26">
                  <c:v>3.5</c:v>
                </c:pt>
                <c:pt idx="27">
                  <c:v>3.75</c:v>
                </c:pt>
                <c:pt idx="28">
                  <c:v>4</c:v>
                </c:pt>
                <c:pt idx="29">
                  <c:v>4.25</c:v>
                </c:pt>
                <c:pt idx="30">
                  <c:v>4.5</c:v>
                </c:pt>
                <c:pt idx="31">
                  <c:v>4.75</c:v>
                </c:pt>
                <c:pt idx="32">
                  <c:v>5</c:v>
                </c:pt>
                <c:pt idx="33">
                  <c:v>5.25</c:v>
                </c:pt>
                <c:pt idx="34">
                  <c:v>5.5</c:v>
                </c:pt>
                <c:pt idx="35">
                  <c:v>5.75</c:v>
                </c:pt>
                <c:pt idx="36">
                  <c:v>6</c:v>
                </c:pt>
                <c:pt idx="37">
                  <c:v>6.25</c:v>
                </c:pt>
                <c:pt idx="38">
                  <c:v>6.5</c:v>
                </c:pt>
                <c:pt idx="39">
                  <c:v>6.75</c:v>
                </c:pt>
                <c:pt idx="40">
                  <c:v>7</c:v>
                </c:pt>
              </c:numCache>
            </c:numRef>
          </c:xVal>
          <c:yVal>
            <c:numRef>
              <c:f>sinpi!$D$50:$D$90</c:f>
              <c:numCache>
                <c:ptCount val="41"/>
                <c:pt idx="0">
                  <c:v>0.1411200080598671</c:v>
                </c:pt>
                <c:pt idx="1">
                  <c:v>0.38166099205233156</c:v>
                </c:pt>
                <c:pt idx="2">
                  <c:v>0.5984721441039564</c:v>
                </c:pt>
                <c:pt idx="3">
                  <c:v>0.7780731968879212</c:v>
                </c:pt>
                <c:pt idx="4">
                  <c:v>0.9092974268256816</c:v>
                </c:pt>
                <c:pt idx="5">
                  <c:v>0.9839859468739369</c:v>
                </c:pt>
                <c:pt idx="6">
                  <c:v>0.9974949866040544</c:v>
                </c:pt>
                <c:pt idx="7">
                  <c:v>0.9489846193555862</c:v>
                </c:pt>
                <c:pt idx="8">
                  <c:v>0.8414709848078966</c:v>
                </c:pt>
                <c:pt idx="9">
                  <c:v>0.6816387600233342</c:v>
                </c:pt>
                <c:pt idx="10">
                  <c:v>0.4794255386042031</c:v>
                </c:pt>
                <c:pt idx="11">
                  <c:v>0.24740395925452305</c:v>
                </c:pt>
                <c:pt idx="12">
                  <c:v>1.22514845490862E-16</c:v>
                </c:pt>
                <c:pt idx="13">
                  <c:v>-0.2474039592545228</c:v>
                </c:pt>
                <c:pt idx="14">
                  <c:v>-0.4794255386042029</c:v>
                </c:pt>
                <c:pt idx="15">
                  <c:v>-0.6816387600233341</c:v>
                </c:pt>
                <c:pt idx="16">
                  <c:v>-0.8414709848078964</c:v>
                </c:pt>
                <c:pt idx="17">
                  <c:v>-0.9489846193555862</c:v>
                </c:pt>
                <c:pt idx="18">
                  <c:v>-0.9974949866040544</c:v>
                </c:pt>
                <c:pt idx="19">
                  <c:v>-0.9839859468739369</c:v>
                </c:pt>
                <c:pt idx="20">
                  <c:v>-0.9092974268256817</c:v>
                </c:pt>
                <c:pt idx="21">
                  <c:v>-0.7780731968879213</c:v>
                </c:pt>
                <c:pt idx="22">
                  <c:v>-0.5984721441039565</c:v>
                </c:pt>
                <c:pt idx="23">
                  <c:v>-0.38166099205233184</c:v>
                </c:pt>
                <c:pt idx="24">
                  <c:v>-0.14112000805986735</c:v>
                </c:pt>
                <c:pt idx="25">
                  <c:v>0.10819513453010826</c:v>
                </c:pt>
                <c:pt idx="26">
                  <c:v>0.3507832276896197</c:v>
                </c:pt>
                <c:pt idx="27">
                  <c:v>0.5715613187423437</c:v>
                </c:pt>
                <c:pt idx="28">
                  <c:v>0.7568024953079282</c:v>
                </c:pt>
                <c:pt idx="29">
                  <c:v>0.8949893582285835</c:v>
                </c:pt>
                <c:pt idx="30">
                  <c:v>0.977530117665097</c:v>
                </c:pt>
                <c:pt idx="31">
                  <c:v>0.999292788975378</c:v>
                </c:pt>
                <c:pt idx="32">
                  <c:v>0.9589242746631385</c:v>
                </c:pt>
                <c:pt idx="33">
                  <c:v>0.8589344934265921</c:v>
                </c:pt>
                <c:pt idx="34">
                  <c:v>0.705540325570392</c:v>
                </c:pt>
                <c:pt idx="35">
                  <c:v>0.5082790774992584</c:v>
                </c:pt>
                <c:pt idx="36">
                  <c:v>0.27941549819892597</c:v>
                </c:pt>
                <c:pt idx="37">
                  <c:v>0.03317921654755694</c:v>
                </c:pt>
                <c:pt idx="38">
                  <c:v>-0.2151199880878154</c:v>
                </c:pt>
                <c:pt idx="39">
                  <c:v>-0.4500440737806175</c:v>
                </c:pt>
                <c:pt idx="40">
                  <c:v>-0.656986598718789</c:v>
                </c:pt>
              </c:numCache>
            </c:numRef>
          </c:yVal>
          <c:smooth val="1"/>
        </c:ser>
        <c:axId val="52981273"/>
        <c:axId val="38909818"/>
      </c:scatterChart>
      <c:valAx>
        <c:axId val="52981273"/>
        <c:scaling>
          <c:orientation val="minMax"/>
          <c:max val="7"/>
          <c:min val="-3"/>
        </c:scaling>
        <c:axPos val="b"/>
        <c:delete val="0"/>
        <c:numFmt formatCode="General" sourceLinked="1"/>
        <c:majorTickMark val="in"/>
        <c:minorTickMark val="none"/>
        <c:tickLblPos val="nextTo"/>
        <c:crossAx val="38909818"/>
        <c:crosses val="autoZero"/>
        <c:crossBetween val="midCat"/>
        <c:dispUnits/>
        <c:majorUnit val="1"/>
        <c:minorUnit val="1"/>
      </c:valAx>
      <c:valAx>
        <c:axId val="38909818"/>
        <c:scaling>
          <c:orientation val="minMax"/>
          <c:max val="5"/>
          <c:min val="-5"/>
        </c:scaling>
        <c:axPos val="l"/>
        <c:delete val="0"/>
        <c:numFmt formatCode="General" sourceLinked="1"/>
        <c:majorTickMark val="in"/>
        <c:minorTickMark val="none"/>
        <c:tickLblPos val="nextTo"/>
        <c:crossAx val="52981273"/>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gznor!$C$50:$C$90</c:f>
              <c:numCache/>
            </c:numRef>
          </c:xVal>
          <c:yVal>
            <c:numRef>
              <c:f>gznor!$D$50:$D$90</c:f>
              <c:numCache/>
            </c:numRef>
          </c:yVal>
          <c:smooth val="1"/>
        </c:ser>
        <c:axId val="16155963"/>
        <c:axId val="23624540"/>
      </c:scatterChart>
      <c:valAx>
        <c:axId val="16155963"/>
        <c:scaling>
          <c:orientation val="minMax"/>
          <c:max val="10"/>
          <c:min val="-10"/>
        </c:scaling>
        <c:axPos val="b"/>
        <c:delete val="0"/>
        <c:numFmt formatCode="General" sourceLinked="1"/>
        <c:majorTickMark val="in"/>
        <c:minorTickMark val="none"/>
        <c:tickLblPos val="nextTo"/>
        <c:crossAx val="23624540"/>
        <c:crosses val="autoZero"/>
        <c:crossBetween val="midCat"/>
        <c:dispUnits/>
        <c:majorUnit val="2"/>
        <c:minorUnit val="1"/>
      </c:valAx>
      <c:valAx>
        <c:axId val="23624540"/>
        <c:scaling>
          <c:orientation val="minMax"/>
          <c:max val="50"/>
          <c:min val="-50"/>
        </c:scaling>
        <c:axPos val="l"/>
        <c:delete val="0"/>
        <c:numFmt formatCode="General" sourceLinked="1"/>
        <c:majorTickMark val="in"/>
        <c:minorTickMark val="none"/>
        <c:tickLblPos val="nextTo"/>
        <c:crossAx val="16155963"/>
        <c:crosses val="autoZero"/>
        <c:crossBetween val="midCat"/>
        <c:dispUnits/>
        <c:majorUnit val="10"/>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gznul!$C$50:$C$90</c:f>
              <c:numCache/>
            </c:numRef>
          </c:xVal>
          <c:yVal>
            <c:numRef>
              <c:f>gznul!$D$50:$D$90</c:f>
              <c:numCache/>
            </c:numRef>
          </c:yVal>
          <c:smooth val="1"/>
        </c:ser>
        <c:axId val="9879005"/>
        <c:axId val="18739390"/>
      </c:scatterChart>
      <c:valAx>
        <c:axId val="9879005"/>
        <c:scaling>
          <c:orientation val="minMax"/>
          <c:max val="10"/>
          <c:min val="-10"/>
        </c:scaling>
        <c:axPos val="b"/>
        <c:delete val="0"/>
        <c:numFmt formatCode="General" sourceLinked="1"/>
        <c:majorTickMark val="in"/>
        <c:minorTickMark val="none"/>
        <c:tickLblPos val="nextTo"/>
        <c:crossAx val="18739390"/>
        <c:crosses val="autoZero"/>
        <c:crossBetween val="midCat"/>
        <c:dispUnits/>
        <c:majorUnit val="2"/>
        <c:minorUnit val="1"/>
      </c:valAx>
      <c:valAx>
        <c:axId val="18739390"/>
        <c:scaling>
          <c:orientation val="minMax"/>
          <c:max val="50"/>
          <c:min val="-50"/>
        </c:scaling>
        <c:axPos val="l"/>
        <c:delete val="0"/>
        <c:numFmt formatCode="General" sourceLinked="1"/>
        <c:majorTickMark val="in"/>
        <c:minorTickMark val="none"/>
        <c:tickLblPos val="nextTo"/>
        <c:crossAx val="9879005"/>
        <c:crosses val="autoZero"/>
        <c:crossBetween val="midCat"/>
        <c:dispUnits/>
        <c:majorUnit val="10"/>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9"/>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Symm!$B$50:$B$90</c:f>
              <c:numCache/>
            </c:numRef>
          </c:xVal>
          <c:yVal>
            <c:numRef>
              <c:f>Symm!$C$50:$C$90</c:f>
              <c:numCache/>
            </c:numRef>
          </c:yVal>
          <c:smooth val="1"/>
        </c:ser>
        <c:axId val="5781503"/>
        <c:axId val="23934880"/>
      </c:scatterChart>
      <c:valAx>
        <c:axId val="5781503"/>
        <c:scaling>
          <c:orientation val="minMax"/>
          <c:max val="10"/>
          <c:min val="-10"/>
        </c:scaling>
        <c:axPos val="b"/>
        <c:delete val="0"/>
        <c:numFmt formatCode="General" sourceLinked="1"/>
        <c:majorTickMark val="out"/>
        <c:minorTickMark val="none"/>
        <c:tickLblPos val="nextTo"/>
        <c:crossAx val="23934880"/>
        <c:crosses val="autoZero"/>
        <c:crossBetween val="midCat"/>
        <c:dispUnits/>
        <c:majorUnit val="1"/>
        <c:minorUnit val="0.5"/>
      </c:valAx>
      <c:valAx>
        <c:axId val="23934880"/>
        <c:scaling>
          <c:orientation val="minMax"/>
        </c:scaling>
        <c:axPos val="l"/>
        <c:delete val="0"/>
        <c:numFmt formatCode="General" sourceLinked="1"/>
        <c:majorTickMark val="out"/>
        <c:minorTickMark val="none"/>
        <c:tickLblPos val="nextTo"/>
        <c:crossAx val="5781503"/>
        <c:crosses val="autoZero"/>
        <c:crossBetween val="midCat"/>
        <c:dispUnits/>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025"/>
          <c:h val="0.989"/>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Verh!$B$50:$B$90</c:f>
              <c:numCache/>
            </c:numRef>
          </c:xVal>
          <c:yVal>
            <c:numRef>
              <c:f>Verh!$C$50:$C$90</c:f>
              <c:numCache/>
            </c:numRef>
          </c:yVal>
          <c:smooth val="1"/>
        </c:ser>
        <c:axId val="39981985"/>
        <c:axId val="53047298"/>
      </c:scatterChart>
      <c:valAx>
        <c:axId val="39981985"/>
        <c:scaling>
          <c:orientation val="minMax"/>
          <c:max val="10"/>
          <c:min val="-9"/>
        </c:scaling>
        <c:axPos val="b"/>
        <c:delete val="0"/>
        <c:numFmt formatCode="General" sourceLinked="1"/>
        <c:majorTickMark val="out"/>
        <c:minorTickMark val="none"/>
        <c:tickLblPos val="nextTo"/>
        <c:crossAx val="53047298"/>
        <c:crosses val="autoZero"/>
        <c:crossBetween val="midCat"/>
        <c:dispUnits/>
        <c:majorUnit val="1"/>
        <c:minorUnit val="1"/>
      </c:valAx>
      <c:valAx>
        <c:axId val="53047298"/>
        <c:scaling>
          <c:orientation val="minMax"/>
          <c:max val="15"/>
          <c:min val="-15"/>
        </c:scaling>
        <c:axPos val="l"/>
        <c:delete val="0"/>
        <c:numFmt formatCode="General" sourceLinked="1"/>
        <c:majorTickMark val="out"/>
        <c:minorTickMark val="none"/>
        <c:tickLblPos val="nextTo"/>
        <c:crossAx val="39981985"/>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8"/>
          <c:w val="0.9655"/>
          <c:h val="0.95225"/>
        </c:manualLayout>
      </c:layout>
      <c:scatterChart>
        <c:scatterStyle val="smooth"/>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Anfang!$C$51:$C$91</c:f>
              <c:numCache/>
            </c:numRef>
          </c:yVal>
          <c:smooth val="1"/>
        </c:ser>
        <c:axId val="8511847"/>
        <c:axId val="20342792"/>
      </c:scatterChart>
      <c:valAx>
        <c:axId val="8511847"/>
        <c:scaling>
          <c:orientation val="minMax"/>
          <c:max val="10"/>
          <c:min val="-10"/>
        </c:scaling>
        <c:axPos val="b"/>
        <c:delete val="0"/>
        <c:numFmt formatCode="General" sourceLinked="1"/>
        <c:majorTickMark val="out"/>
        <c:minorTickMark val="none"/>
        <c:tickLblPos val="nextTo"/>
        <c:crossAx val="20342792"/>
        <c:crosses val="autoZero"/>
        <c:crossBetween val="midCat"/>
        <c:dispUnits/>
        <c:majorUnit val="2"/>
      </c:valAx>
      <c:valAx>
        <c:axId val="20342792"/>
        <c:scaling>
          <c:orientation val="minMax"/>
          <c:max val="10"/>
        </c:scaling>
        <c:axPos val="l"/>
        <c:delete val="0"/>
        <c:numFmt formatCode="General" sourceLinked="1"/>
        <c:majorTickMark val="out"/>
        <c:minorTickMark val="none"/>
        <c:tickLblPos val="nextTo"/>
        <c:crossAx val="8511847"/>
        <c:crosses val="autoZero"/>
        <c:crossBetween val="midCat"/>
        <c:dispUnits/>
        <c:majorUnit val="2"/>
      </c:valAx>
      <c:spPr>
        <a:noFill/>
      </c:spPr>
    </c:plotArea>
    <c:plotVisOnly val="1"/>
    <c:dispBlanksAs val="gap"/>
    <c:showDLblsOverMax val="0"/>
  </c:chart>
  <c:spPr>
    <a:ln w="12700">
      <a:solidFill>
        <a:srgbClr val="FF00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Anfang!$D$51:$D$91</c:f>
              <c:numCache/>
            </c:numRef>
          </c:yVal>
          <c:smooth val="1"/>
        </c:ser>
        <c:axId val="27093769"/>
        <c:axId val="10849898"/>
      </c:scatterChart>
      <c:valAx>
        <c:axId val="27093769"/>
        <c:scaling>
          <c:orientation val="minMax"/>
          <c:max val="5"/>
          <c:min val="-5"/>
        </c:scaling>
        <c:axPos val="b"/>
        <c:delete val="0"/>
        <c:numFmt formatCode="General" sourceLinked="1"/>
        <c:majorTickMark val="out"/>
        <c:minorTickMark val="none"/>
        <c:tickLblPos val="nextTo"/>
        <c:crossAx val="10849898"/>
        <c:crosses val="autoZero"/>
        <c:crossBetween val="midCat"/>
        <c:dispUnits/>
        <c:majorUnit val="2"/>
      </c:valAx>
      <c:valAx>
        <c:axId val="10849898"/>
        <c:scaling>
          <c:orientation val="minMax"/>
          <c:max val="20"/>
          <c:min val="-20"/>
        </c:scaling>
        <c:axPos val="l"/>
        <c:delete val="0"/>
        <c:numFmt formatCode="General" sourceLinked="1"/>
        <c:majorTickMark val="out"/>
        <c:minorTickMark val="none"/>
        <c:tickLblPos val="nextTo"/>
        <c:crossAx val="27093769"/>
        <c:crosses val="autoZero"/>
        <c:crossBetween val="midCat"/>
        <c:dispUnits/>
        <c:majorUnit val="5"/>
        <c:minorUnit val="1"/>
      </c:valAx>
      <c:spPr>
        <a:noFill/>
      </c:spPr>
    </c:plotArea>
    <c:plotVisOnly val="1"/>
    <c:dispBlanksAs val="gap"/>
    <c:showDLblsOverMax val="0"/>
  </c:chart>
  <c:spPr>
    <a:ln w="12700">
      <a:solidFill>
        <a:srgbClr val="3366FF"/>
      </a:solidFill>
    </a:ln>
  </c:spPr>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Anfang!$E$51:$E$91</c:f>
              <c:numCache/>
            </c:numRef>
          </c:yVal>
          <c:smooth val="1"/>
        </c:ser>
        <c:axId val="45807147"/>
        <c:axId val="14108236"/>
      </c:scatterChart>
      <c:valAx>
        <c:axId val="45807147"/>
        <c:scaling>
          <c:orientation val="minMax"/>
          <c:max val="5"/>
          <c:min val="-5"/>
        </c:scaling>
        <c:axPos val="b"/>
        <c:delete val="0"/>
        <c:numFmt formatCode="General" sourceLinked="1"/>
        <c:majorTickMark val="out"/>
        <c:minorTickMark val="none"/>
        <c:tickLblPos val="nextTo"/>
        <c:crossAx val="14108236"/>
        <c:crosses val="autoZero"/>
        <c:crossBetween val="midCat"/>
        <c:dispUnits/>
        <c:majorUnit val="2"/>
      </c:valAx>
      <c:valAx>
        <c:axId val="14108236"/>
        <c:scaling>
          <c:orientation val="minMax"/>
        </c:scaling>
        <c:axPos val="l"/>
        <c:delete val="0"/>
        <c:numFmt formatCode="General" sourceLinked="1"/>
        <c:majorTickMark val="out"/>
        <c:minorTickMark val="none"/>
        <c:tickLblPos val="nextTo"/>
        <c:crossAx val="45807147"/>
        <c:crosses val="autoZero"/>
        <c:crossBetween val="midCat"/>
        <c:dispUnits/>
      </c:valAx>
      <c:spPr>
        <a:noFill/>
      </c:spPr>
    </c:plotArea>
    <c:plotVisOnly val="1"/>
    <c:dispBlanksAs val="gap"/>
    <c:showDLblsOverMax val="0"/>
  </c:chart>
  <c:spPr>
    <a:ln w="12700">
      <a:solidFill>
        <a:srgbClr val="FF00FF"/>
      </a:solidFill>
    </a:ln>
  </c:spPr>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linear!$C$50:$C$90</c:f>
              <c:numCache/>
            </c:numRef>
          </c:xVal>
          <c:yVal>
            <c:numRef>
              <c:f>linear!$D$50:$D$90</c:f>
              <c:numCache/>
            </c:numRef>
          </c:yVal>
          <c:smooth val="1"/>
        </c:ser>
        <c:axId val="26321613"/>
        <c:axId val="3059630"/>
      </c:scatterChart>
      <c:valAx>
        <c:axId val="26321613"/>
        <c:scaling>
          <c:orientation val="minMax"/>
          <c:max val="10"/>
          <c:min val="-9"/>
        </c:scaling>
        <c:axPos val="b"/>
        <c:delete val="0"/>
        <c:numFmt formatCode="General" sourceLinked="1"/>
        <c:majorTickMark val="in"/>
        <c:minorTickMark val="none"/>
        <c:tickLblPos val="nextTo"/>
        <c:crossAx val="3059630"/>
        <c:crosses val="autoZero"/>
        <c:crossBetween val="midCat"/>
        <c:dispUnits/>
        <c:majorUnit val="1"/>
        <c:minorUnit val="1"/>
      </c:valAx>
      <c:valAx>
        <c:axId val="3059630"/>
        <c:scaling>
          <c:orientation val="minMax"/>
          <c:max val="10"/>
          <c:min val="-10"/>
        </c:scaling>
        <c:axPos val="l"/>
        <c:delete val="0"/>
        <c:numFmt formatCode="General" sourceLinked="1"/>
        <c:majorTickMark val="in"/>
        <c:minorTickMark val="none"/>
        <c:tickLblPos val="nextTo"/>
        <c:crossAx val="26321613"/>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quasp!$C$50:$C$90</c:f>
              <c:numCache/>
            </c:numRef>
          </c:xVal>
          <c:yVal>
            <c:numRef>
              <c:f>quasp!$D$50:$D$90</c:f>
              <c:numCache/>
            </c:numRef>
          </c:yVal>
          <c:smooth val="1"/>
        </c:ser>
        <c:axId val="28348655"/>
        <c:axId val="65464976"/>
      </c:scatterChart>
      <c:valAx>
        <c:axId val="28348655"/>
        <c:scaling>
          <c:orientation val="minMax"/>
          <c:max val="10"/>
          <c:min val="-9"/>
        </c:scaling>
        <c:axPos val="b"/>
        <c:delete val="0"/>
        <c:numFmt formatCode="General" sourceLinked="1"/>
        <c:majorTickMark val="in"/>
        <c:minorTickMark val="none"/>
        <c:tickLblPos val="nextTo"/>
        <c:crossAx val="65464976"/>
        <c:crosses val="autoZero"/>
        <c:crossBetween val="midCat"/>
        <c:dispUnits/>
        <c:majorUnit val="1"/>
        <c:minorUnit val="1"/>
      </c:valAx>
      <c:valAx>
        <c:axId val="65464976"/>
        <c:scaling>
          <c:orientation val="minMax"/>
          <c:max val="10"/>
          <c:min val="-10"/>
        </c:scaling>
        <c:axPos val="l"/>
        <c:delete val="0"/>
        <c:numFmt formatCode="General" sourceLinked="1"/>
        <c:majorTickMark val="in"/>
        <c:minorTickMark val="none"/>
        <c:tickLblPos val="nextTo"/>
        <c:crossAx val="28348655"/>
        <c:crosses val="autoZero"/>
        <c:crossBetween val="midCat"/>
        <c:dispUnits/>
        <c:majorUnit val="1"/>
        <c:minorUnit val="1"/>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025"/>
          <c:h val="0.988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Sinus!$C$53:$C$93</c:f>
              <c:numCache/>
            </c:numRef>
          </c:xVal>
          <c:yVal>
            <c:numRef>
              <c:f>Sinus!$D$53:$D$93</c:f>
              <c:numCache/>
            </c:numRef>
          </c:yVal>
          <c:smooth val="1"/>
        </c:ser>
        <c:axId val="41869457"/>
        <c:axId val="34805490"/>
      </c:scatterChart>
      <c:valAx>
        <c:axId val="41869457"/>
        <c:scaling>
          <c:orientation val="minMax"/>
          <c:max val="7"/>
          <c:min val="-3"/>
        </c:scaling>
        <c:axPos val="b"/>
        <c:delete val="0"/>
        <c:numFmt formatCode="General" sourceLinked="1"/>
        <c:majorTickMark val="in"/>
        <c:minorTickMark val="none"/>
        <c:tickLblPos val="nextTo"/>
        <c:crossAx val="34805490"/>
        <c:crosses val="autoZero"/>
        <c:crossBetween val="midCat"/>
        <c:dispUnits/>
        <c:majorUnit val="1"/>
        <c:minorUnit val="1"/>
      </c:valAx>
      <c:valAx>
        <c:axId val="34805490"/>
        <c:scaling>
          <c:orientation val="minMax"/>
          <c:max val="5"/>
          <c:min val="-5"/>
        </c:scaling>
        <c:axPos val="l"/>
        <c:delete val="0"/>
        <c:numFmt formatCode="General" sourceLinked="1"/>
        <c:majorTickMark val="in"/>
        <c:minorTickMark val="none"/>
        <c:tickLblPos val="nextTo"/>
        <c:crossAx val="41869457"/>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Expo!$C$50:$C$90</c:f>
              <c:numCache/>
            </c:numRef>
          </c:xVal>
          <c:yVal>
            <c:numRef>
              <c:f>Expo!$D$50:$D$90</c:f>
              <c:numCache/>
            </c:numRef>
          </c:yVal>
          <c:smooth val="1"/>
        </c:ser>
        <c:axId val="20689331"/>
        <c:axId val="60708052"/>
      </c:scatterChart>
      <c:valAx>
        <c:axId val="20689331"/>
        <c:scaling>
          <c:orientation val="minMax"/>
          <c:max val="10"/>
          <c:min val="-9"/>
        </c:scaling>
        <c:axPos val="b"/>
        <c:delete val="0"/>
        <c:numFmt formatCode="General" sourceLinked="1"/>
        <c:majorTickMark val="in"/>
        <c:minorTickMark val="none"/>
        <c:tickLblPos val="nextTo"/>
        <c:crossAx val="60708052"/>
        <c:crosses val="autoZero"/>
        <c:crossBetween val="midCat"/>
        <c:dispUnits/>
        <c:majorUnit val="1"/>
        <c:minorUnit val="1"/>
      </c:valAx>
      <c:valAx>
        <c:axId val="60708052"/>
        <c:scaling>
          <c:orientation val="minMax"/>
          <c:max val="10"/>
          <c:min val="-9"/>
        </c:scaling>
        <c:axPos val="l"/>
        <c:delete val="0"/>
        <c:numFmt formatCode="General" sourceLinked="1"/>
        <c:majorTickMark val="in"/>
        <c:minorTickMark val="none"/>
        <c:tickLblPos val="nextTo"/>
        <c:crossAx val="20689331"/>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Loga!$C$50:$C$90</c:f>
              <c:numCache/>
            </c:numRef>
          </c:xVal>
          <c:yVal>
            <c:numRef>
              <c:f>Loga!$D$50:$D$90</c:f>
              <c:numCache/>
            </c:numRef>
          </c:yVal>
          <c:smooth val="1"/>
        </c:ser>
        <c:axId val="50209877"/>
        <c:axId val="38519862"/>
      </c:scatterChart>
      <c:valAx>
        <c:axId val="50209877"/>
        <c:scaling>
          <c:orientation val="minMax"/>
          <c:max val="10"/>
          <c:min val="0"/>
        </c:scaling>
        <c:axPos val="b"/>
        <c:delete val="0"/>
        <c:numFmt formatCode="General" sourceLinked="1"/>
        <c:majorTickMark val="in"/>
        <c:minorTickMark val="none"/>
        <c:tickLblPos val="nextTo"/>
        <c:crossAx val="38519862"/>
        <c:crosses val="autoZero"/>
        <c:crossBetween val="midCat"/>
        <c:dispUnits/>
        <c:majorUnit val="1"/>
        <c:minorUnit val="1"/>
      </c:valAx>
      <c:valAx>
        <c:axId val="38519862"/>
        <c:scaling>
          <c:orientation val="minMax"/>
          <c:max val="5"/>
          <c:min val="-5"/>
        </c:scaling>
        <c:axPos val="l"/>
        <c:delete val="0"/>
        <c:numFmt formatCode="General" sourceLinked="1"/>
        <c:majorTickMark val="in"/>
        <c:minorTickMark val="none"/>
        <c:tickLblPos val="nextTo"/>
        <c:crossAx val="50209877"/>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5.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emf" /><Relationship Id="rId3"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5.emf" /><Relationship Id="rId3"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5.emf" /><Relationship Id="rId3"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361950</xdr:rowOff>
    </xdr:from>
    <xdr:to>
      <xdr:col>13</xdr:col>
      <xdr:colOff>142875</xdr:colOff>
      <xdr:row>15</xdr:row>
      <xdr:rowOff>9525</xdr:rowOff>
    </xdr:to>
    <xdr:graphicFrame>
      <xdr:nvGraphicFramePr>
        <xdr:cNvPr id="1" name="Chart 8"/>
        <xdr:cNvGraphicFramePr/>
      </xdr:nvGraphicFramePr>
      <xdr:xfrm>
        <a:off x="4257675" y="361950"/>
        <a:ext cx="2686050" cy="2505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xdr:row>
      <xdr:rowOff>9525</xdr:rowOff>
    </xdr:from>
    <xdr:to>
      <xdr:col>6</xdr:col>
      <xdr:colOff>552450</xdr:colOff>
      <xdr:row>39</xdr:row>
      <xdr:rowOff>47625</xdr:rowOff>
    </xdr:to>
    <xdr:graphicFrame>
      <xdr:nvGraphicFramePr>
        <xdr:cNvPr id="2" name="Chart 4"/>
        <xdr:cNvGraphicFramePr/>
      </xdr:nvGraphicFramePr>
      <xdr:xfrm>
        <a:off x="714375" y="2057400"/>
        <a:ext cx="3667125" cy="3990975"/>
      </xdr:xfrm>
      <a:graphic>
        <a:graphicData uri="http://schemas.openxmlformats.org/drawingml/2006/chart">
          <c:chart xmlns:c="http://schemas.openxmlformats.org/drawingml/2006/chart" r:id="rId2"/>
        </a:graphicData>
      </a:graphic>
    </xdr:graphicFrame>
    <xdr:clientData/>
  </xdr:twoCellAnchor>
  <xdr:twoCellAnchor>
    <xdr:from>
      <xdr:col>11</xdr:col>
      <xdr:colOff>142875</xdr:colOff>
      <xdr:row>8</xdr:row>
      <xdr:rowOff>114300</xdr:rowOff>
    </xdr:from>
    <xdr:to>
      <xdr:col>18</xdr:col>
      <xdr:colOff>219075</xdr:colOff>
      <xdr:row>30</xdr:row>
      <xdr:rowOff>85725</xdr:rowOff>
    </xdr:to>
    <xdr:graphicFrame>
      <xdr:nvGraphicFramePr>
        <xdr:cNvPr id="3" name="Chart 6"/>
        <xdr:cNvGraphicFramePr/>
      </xdr:nvGraphicFramePr>
      <xdr:xfrm>
        <a:off x="6181725" y="1838325"/>
        <a:ext cx="2743200" cy="2790825"/>
      </xdr:xfrm>
      <a:graphic>
        <a:graphicData uri="http://schemas.openxmlformats.org/drawingml/2006/chart">
          <c:chart xmlns:c="http://schemas.openxmlformats.org/drawingml/2006/chart" r:id="rId3"/>
        </a:graphicData>
      </a:graphic>
    </xdr:graphicFrame>
    <xdr:clientData/>
  </xdr:twoCellAnchor>
  <xdr:twoCellAnchor>
    <xdr:from>
      <xdr:col>6</xdr:col>
      <xdr:colOff>104775</xdr:colOff>
      <xdr:row>25</xdr:row>
      <xdr:rowOff>57150</xdr:rowOff>
    </xdr:from>
    <xdr:to>
      <xdr:col>12</xdr:col>
      <xdr:colOff>219075</xdr:colOff>
      <xdr:row>41</xdr:row>
      <xdr:rowOff>142875</xdr:rowOff>
    </xdr:to>
    <xdr:graphicFrame>
      <xdr:nvGraphicFramePr>
        <xdr:cNvPr id="4" name="Chart 7"/>
        <xdr:cNvGraphicFramePr/>
      </xdr:nvGraphicFramePr>
      <xdr:xfrm>
        <a:off x="3933825" y="3790950"/>
        <a:ext cx="2705100" cy="26765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47625</xdr:rowOff>
    </xdr:to>
    <xdr:graphicFrame>
      <xdr:nvGraphicFramePr>
        <xdr:cNvPr id="1" name="Chart 1"/>
        <xdr:cNvGraphicFramePr/>
      </xdr:nvGraphicFramePr>
      <xdr:xfrm>
        <a:off x="48577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12</xdr:col>
      <xdr:colOff>0</xdr:colOff>
      <xdr:row>23</xdr:row>
      <xdr:rowOff>9525</xdr:rowOff>
    </xdr:to>
    <xdr:pic>
      <xdr:nvPicPr>
        <xdr:cNvPr id="2" name="SpinButton1"/>
        <xdr:cNvPicPr preferRelativeResize="1">
          <a:picLocks noChangeAspect="0"/>
        </xdr:cNvPicPr>
      </xdr:nvPicPr>
      <xdr:blipFill>
        <a:blip r:embed="rId2"/>
        <a:stretch>
          <a:fillRect/>
        </a:stretch>
      </xdr:blipFill>
      <xdr:spPr>
        <a:xfrm>
          <a:off x="6667500" y="3409950"/>
          <a:ext cx="542925" cy="323850"/>
        </a:xfrm>
        <a:prstGeom prst="rect">
          <a:avLst/>
        </a:prstGeom>
        <a:noFill/>
        <a:ln w="9525" cmpd="sng">
          <a:noFill/>
        </a:ln>
      </xdr:spPr>
    </xdr:pic>
    <xdr:clientData/>
  </xdr:twoCellAnchor>
  <xdr:twoCellAnchor editAs="oneCell">
    <xdr:from>
      <xdr:col>14</xdr:col>
      <xdr:colOff>9525</xdr:colOff>
      <xdr:row>21</xdr:row>
      <xdr:rowOff>9525</xdr:rowOff>
    </xdr:from>
    <xdr:to>
      <xdr:col>16</xdr:col>
      <xdr:colOff>9525</xdr:colOff>
      <xdr:row>23</xdr:row>
      <xdr:rowOff>9525</xdr:rowOff>
    </xdr:to>
    <xdr:pic>
      <xdr:nvPicPr>
        <xdr:cNvPr id="3" name="SpinButton2"/>
        <xdr:cNvPicPr preferRelativeResize="1">
          <a:picLocks noChangeAspect="0"/>
        </xdr:cNvPicPr>
      </xdr:nvPicPr>
      <xdr:blipFill>
        <a:blip r:embed="rId2"/>
        <a:stretch>
          <a:fillRect/>
        </a:stretch>
      </xdr:blipFill>
      <xdr:spPr>
        <a:xfrm>
          <a:off x="7410450" y="3409950"/>
          <a:ext cx="542925" cy="323850"/>
        </a:xfrm>
        <a:prstGeom prst="rect">
          <a:avLst/>
        </a:prstGeom>
        <a:noFill/>
        <a:ln w="9525" cmpd="sng">
          <a:noFill/>
        </a:ln>
      </xdr:spPr>
    </xdr:pic>
    <xdr:clientData/>
  </xdr:twoCellAnchor>
  <xdr:twoCellAnchor editAs="oneCell">
    <xdr:from>
      <xdr:col>17</xdr:col>
      <xdr:colOff>9525</xdr:colOff>
      <xdr:row>21</xdr:row>
      <xdr:rowOff>9525</xdr:rowOff>
    </xdr:from>
    <xdr:to>
      <xdr:col>19</xdr:col>
      <xdr:colOff>0</xdr:colOff>
      <xdr:row>23</xdr:row>
      <xdr:rowOff>9525</xdr:rowOff>
    </xdr:to>
    <xdr:pic>
      <xdr:nvPicPr>
        <xdr:cNvPr id="4" name="SpinButton3"/>
        <xdr:cNvPicPr preferRelativeResize="1">
          <a:picLocks noChangeAspect="0"/>
        </xdr:cNvPicPr>
      </xdr:nvPicPr>
      <xdr:blipFill>
        <a:blip r:embed="rId2"/>
        <a:stretch>
          <a:fillRect/>
        </a:stretch>
      </xdr:blipFill>
      <xdr:spPr>
        <a:xfrm>
          <a:off x="8134350" y="3409950"/>
          <a:ext cx="542925" cy="323850"/>
        </a:xfrm>
        <a:prstGeom prst="rect">
          <a:avLst/>
        </a:prstGeom>
        <a:noFill/>
        <a:ln w="9525" cmpd="sng">
          <a:noFill/>
        </a:ln>
      </xdr:spPr>
    </xdr:pic>
    <xdr:clientData/>
  </xdr:twoCellAnchor>
  <xdr:twoCellAnchor editAs="oneCell">
    <xdr:from>
      <xdr:col>21</xdr:col>
      <xdr:colOff>9525</xdr:colOff>
      <xdr:row>21</xdr:row>
      <xdr:rowOff>9525</xdr:rowOff>
    </xdr:from>
    <xdr:to>
      <xdr:col>23</xdr:col>
      <xdr:colOff>0</xdr:colOff>
      <xdr:row>23</xdr:row>
      <xdr:rowOff>9525</xdr:rowOff>
    </xdr:to>
    <xdr:pic>
      <xdr:nvPicPr>
        <xdr:cNvPr id="5" name="SpinButton5"/>
        <xdr:cNvPicPr preferRelativeResize="1">
          <a:picLocks noChangeAspect="0"/>
        </xdr:cNvPicPr>
      </xdr:nvPicPr>
      <xdr:blipFill>
        <a:blip r:embed="rId2"/>
        <a:stretch>
          <a:fillRect/>
        </a:stretch>
      </xdr:blipFill>
      <xdr:spPr>
        <a:xfrm>
          <a:off x="8877300" y="3409950"/>
          <a:ext cx="54292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142875</xdr:rowOff>
    </xdr:from>
    <xdr:to>
      <xdr:col>7</xdr:col>
      <xdr:colOff>971550</xdr:colOff>
      <xdr:row>38</xdr:row>
      <xdr:rowOff>76200</xdr:rowOff>
    </xdr:to>
    <xdr:graphicFrame>
      <xdr:nvGraphicFramePr>
        <xdr:cNvPr id="1" name="Chart 1"/>
        <xdr:cNvGraphicFramePr/>
      </xdr:nvGraphicFramePr>
      <xdr:xfrm>
        <a:off x="361950" y="45720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0</xdr:colOff>
      <xdr:row>21</xdr:row>
      <xdr:rowOff>0</xdr:rowOff>
    </xdr:from>
    <xdr:to>
      <xdr:col>15</xdr:col>
      <xdr:colOff>0</xdr:colOff>
      <xdr:row>23</xdr:row>
      <xdr:rowOff>0</xdr:rowOff>
    </xdr:to>
    <xdr:pic>
      <xdr:nvPicPr>
        <xdr:cNvPr id="2" name="SpinButton3"/>
        <xdr:cNvPicPr preferRelativeResize="1">
          <a:picLocks noChangeAspect="0"/>
        </xdr:cNvPicPr>
      </xdr:nvPicPr>
      <xdr:blipFill>
        <a:blip r:embed="rId2"/>
        <a:stretch>
          <a:fillRect/>
        </a:stretch>
      </xdr:blipFill>
      <xdr:spPr>
        <a:xfrm>
          <a:off x="7439025" y="3848100"/>
          <a:ext cx="723900"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104775</xdr:rowOff>
    </xdr:from>
    <xdr:to>
      <xdr:col>7</xdr:col>
      <xdr:colOff>904875</xdr:colOff>
      <xdr:row>40</xdr:row>
      <xdr:rowOff>114300</xdr:rowOff>
    </xdr:to>
    <xdr:graphicFrame>
      <xdr:nvGraphicFramePr>
        <xdr:cNvPr id="1" name="Chart 1"/>
        <xdr:cNvGraphicFramePr/>
      </xdr:nvGraphicFramePr>
      <xdr:xfrm>
        <a:off x="371475" y="428625"/>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142875</xdr:colOff>
      <xdr:row>24</xdr:row>
      <xdr:rowOff>0</xdr:rowOff>
    </xdr:from>
    <xdr:to>
      <xdr:col>16</xdr:col>
      <xdr:colOff>0</xdr:colOff>
      <xdr:row>27</xdr:row>
      <xdr:rowOff>19050</xdr:rowOff>
    </xdr:to>
    <xdr:pic>
      <xdr:nvPicPr>
        <xdr:cNvPr id="2" name="Exponent"/>
        <xdr:cNvPicPr preferRelativeResize="1">
          <a:picLocks noChangeAspect="0"/>
        </xdr:cNvPicPr>
      </xdr:nvPicPr>
      <xdr:blipFill>
        <a:blip r:embed="rId2"/>
        <a:stretch>
          <a:fillRect/>
        </a:stretch>
      </xdr:blipFill>
      <xdr:spPr>
        <a:xfrm>
          <a:off x="8543925" y="3390900"/>
          <a:ext cx="847725" cy="504825"/>
        </a:xfrm>
        <a:prstGeom prst="rect">
          <a:avLst/>
        </a:prstGeom>
        <a:noFill/>
        <a:ln w="9525" cmpd="sng">
          <a:noFill/>
        </a:ln>
      </xdr:spPr>
    </xdr:pic>
    <xdr:clientData/>
  </xdr:twoCellAnchor>
  <xdr:twoCellAnchor editAs="oneCell">
    <xdr:from>
      <xdr:col>14</xdr:col>
      <xdr:colOff>142875</xdr:colOff>
      <xdr:row>19</xdr:row>
      <xdr:rowOff>0</xdr:rowOff>
    </xdr:from>
    <xdr:to>
      <xdr:col>16</xdr:col>
      <xdr:colOff>0</xdr:colOff>
      <xdr:row>22</xdr:row>
      <xdr:rowOff>19050</xdr:rowOff>
    </xdr:to>
    <xdr:pic>
      <xdr:nvPicPr>
        <xdr:cNvPr id="3" name="Vorzeichen"/>
        <xdr:cNvPicPr preferRelativeResize="1">
          <a:picLocks noChangeAspect="0"/>
        </xdr:cNvPicPr>
      </xdr:nvPicPr>
      <xdr:blipFill>
        <a:blip r:embed="rId3"/>
        <a:stretch>
          <a:fillRect/>
        </a:stretch>
      </xdr:blipFill>
      <xdr:spPr>
        <a:xfrm>
          <a:off x="8543925" y="2581275"/>
          <a:ext cx="8477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38</xdr:row>
      <xdr:rowOff>28575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12</xdr:col>
      <xdr:colOff>704850</xdr:colOff>
      <xdr:row>23</xdr:row>
      <xdr:rowOff>9525</xdr:rowOff>
    </xdr:to>
    <xdr:pic>
      <xdr:nvPicPr>
        <xdr:cNvPr id="2" name="SpinButton2"/>
        <xdr:cNvPicPr preferRelativeResize="1">
          <a:picLocks noChangeAspect="0"/>
        </xdr:cNvPicPr>
      </xdr:nvPicPr>
      <xdr:blipFill>
        <a:blip r:embed="rId2"/>
        <a:stretch>
          <a:fillRect/>
        </a:stretch>
      </xdr:blipFill>
      <xdr:spPr>
        <a:xfrm>
          <a:off x="6962775" y="3609975"/>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0</xdr:colOff>
      <xdr:row>23</xdr:row>
      <xdr:rowOff>9525</xdr:rowOff>
    </xdr:to>
    <xdr:pic>
      <xdr:nvPicPr>
        <xdr:cNvPr id="3" name="SpinButton3"/>
        <xdr:cNvPicPr preferRelativeResize="1">
          <a:picLocks noChangeAspect="0"/>
        </xdr:cNvPicPr>
      </xdr:nvPicPr>
      <xdr:blipFill>
        <a:blip r:embed="rId2"/>
        <a:stretch>
          <a:fillRect/>
        </a:stretch>
      </xdr:blipFill>
      <xdr:spPr>
        <a:xfrm>
          <a:off x="8277225" y="3609975"/>
          <a:ext cx="6953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47625</xdr:rowOff>
    </xdr:to>
    <xdr:graphicFrame>
      <xdr:nvGraphicFramePr>
        <xdr:cNvPr id="1" name="Chart 1"/>
        <xdr:cNvGraphicFramePr/>
      </xdr:nvGraphicFramePr>
      <xdr:xfrm>
        <a:off x="2857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12</xdr:col>
      <xdr:colOff>0</xdr:colOff>
      <xdr:row>23</xdr:row>
      <xdr:rowOff>9525</xdr:rowOff>
    </xdr:to>
    <xdr:pic>
      <xdr:nvPicPr>
        <xdr:cNvPr id="2" name="SpinButton1"/>
        <xdr:cNvPicPr preferRelativeResize="1">
          <a:picLocks noChangeAspect="0"/>
        </xdr:cNvPicPr>
      </xdr:nvPicPr>
      <xdr:blipFill>
        <a:blip r:embed="rId2"/>
        <a:stretch>
          <a:fillRect/>
        </a:stretch>
      </xdr:blipFill>
      <xdr:spPr>
        <a:xfrm>
          <a:off x="6467475" y="3409950"/>
          <a:ext cx="704850" cy="323850"/>
        </a:xfrm>
        <a:prstGeom prst="rect">
          <a:avLst/>
        </a:prstGeom>
        <a:noFill/>
        <a:ln w="9525" cmpd="sng">
          <a:noFill/>
        </a:ln>
      </xdr:spPr>
    </xdr:pic>
    <xdr:clientData/>
  </xdr:twoCellAnchor>
  <xdr:twoCellAnchor editAs="oneCell">
    <xdr:from>
      <xdr:col>13</xdr:col>
      <xdr:colOff>9525</xdr:colOff>
      <xdr:row>21</xdr:row>
      <xdr:rowOff>9525</xdr:rowOff>
    </xdr:from>
    <xdr:to>
      <xdr:col>16</xdr:col>
      <xdr:colOff>0</xdr:colOff>
      <xdr:row>23</xdr:row>
      <xdr:rowOff>9525</xdr:rowOff>
    </xdr:to>
    <xdr:pic>
      <xdr:nvPicPr>
        <xdr:cNvPr id="3" name="SpinButton2"/>
        <xdr:cNvPicPr preferRelativeResize="1">
          <a:picLocks noChangeAspect="0"/>
        </xdr:cNvPicPr>
      </xdr:nvPicPr>
      <xdr:blipFill>
        <a:blip r:embed="rId3"/>
        <a:stretch>
          <a:fillRect/>
        </a:stretch>
      </xdr:blipFill>
      <xdr:spPr>
        <a:xfrm>
          <a:off x="7467600" y="3409950"/>
          <a:ext cx="695325" cy="323850"/>
        </a:xfrm>
        <a:prstGeom prst="rect">
          <a:avLst/>
        </a:prstGeom>
        <a:noFill/>
        <a:ln w="9525" cmpd="sng">
          <a:noFill/>
        </a:ln>
      </xdr:spPr>
    </xdr:pic>
    <xdr:clientData/>
  </xdr:twoCellAnchor>
  <xdr:twoCellAnchor editAs="oneCell">
    <xdr:from>
      <xdr:col>18</xdr:col>
      <xdr:colOff>9525</xdr:colOff>
      <xdr:row>21</xdr:row>
      <xdr:rowOff>9525</xdr:rowOff>
    </xdr:from>
    <xdr:to>
      <xdr:col>20</xdr:col>
      <xdr:colOff>0</xdr:colOff>
      <xdr:row>23</xdr:row>
      <xdr:rowOff>9525</xdr:rowOff>
    </xdr:to>
    <xdr:pic>
      <xdr:nvPicPr>
        <xdr:cNvPr id="4" name="SpinButton3"/>
        <xdr:cNvPicPr preferRelativeResize="1">
          <a:picLocks noChangeAspect="0"/>
        </xdr:cNvPicPr>
      </xdr:nvPicPr>
      <xdr:blipFill>
        <a:blip r:embed="rId3"/>
        <a:stretch>
          <a:fillRect/>
        </a:stretch>
      </xdr:blipFill>
      <xdr:spPr>
        <a:xfrm>
          <a:off x="8458200" y="3409950"/>
          <a:ext cx="6953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76200</xdr:colOff>
      <xdr:row>43</xdr:row>
      <xdr:rowOff>104775</xdr:rowOff>
    </xdr:to>
    <xdr:graphicFrame>
      <xdr:nvGraphicFramePr>
        <xdr:cNvPr id="1" name="Chart 1"/>
        <xdr:cNvGraphicFramePr/>
      </xdr:nvGraphicFramePr>
      <xdr:xfrm>
        <a:off x="31432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24</xdr:row>
      <xdr:rowOff>9525</xdr:rowOff>
    </xdr:from>
    <xdr:to>
      <xdr:col>12</xdr:col>
      <xdr:colOff>9525</xdr:colOff>
      <xdr:row>26</xdr:row>
      <xdr:rowOff>9525</xdr:rowOff>
    </xdr:to>
    <xdr:pic>
      <xdr:nvPicPr>
        <xdr:cNvPr id="2" name="SpinButton1"/>
        <xdr:cNvPicPr preferRelativeResize="1">
          <a:picLocks noChangeAspect="0"/>
        </xdr:cNvPicPr>
      </xdr:nvPicPr>
      <xdr:blipFill>
        <a:blip r:embed="rId2"/>
        <a:stretch>
          <a:fillRect/>
        </a:stretch>
      </xdr:blipFill>
      <xdr:spPr>
        <a:xfrm>
          <a:off x="6438900" y="3962400"/>
          <a:ext cx="704850" cy="323850"/>
        </a:xfrm>
        <a:prstGeom prst="rect">
          <a:avLst/>
        </a:prstGeom>
        <a:noFill/>
        <a:ln w="9525" cmpd="sng">
          <a:noFill/>
        </a:ln>
      </xdr:spPr>
    </xdr:pic>
    <xdr:clientData/>
  </xdr:twoCellAnchor>
  <xdr:twoCellAnchor editAs="oneCell">
    <xdr:from>
      <xdr:col>13</xdr:col>
      <xdr:colOff>9525</xdr:colOff>
      <xdr:row>24</xdr:row>
      <xdr:rowOff>9525</xdr:rowOff>
    </xdr:from>
    <xdr:to>
      <xdr:col>15</xdr:col>
      <xdr:colOff>9525</xdr:colOff>
      <xdr:row>26</xdr:row>
      <xdr:rowOff>9525</xdr:rowOff>
    </xdr:to>
    <xdr:pic>
      <xdr:nvPicPr>
        <xdr:cNvPr id="3" name="SpinButton2"/>
        <xdr:cNvPicPr preferRelativeResize="1">
          <a:picLocks noChangeAspect="0"/>
        </xdr:cNvPicPr>
      </xdr:nvPicPr>
      <xdr:blipFill>
        <a:blip r:embed="rId3"/>
        <a:stretch>
          <a:fillRect/>
        </a:stretch>
      </xdr:blipFill>
      <xdr:spPr>
        <a:xfrm>
          <a:off x="7486650" y="3962400"/>
          <a:ext cx="695325" cy="323850"/>
        </a:xfrm>
        <a:prstGeom prst="rect">
          <a:avLst/>
        </a:prstGeom>
        <a:noFill/>
        <a:ln w="9525" cmpd="sng">
          <a:noFill/>
        </a:ln>
      </xdr:spPr>
    </xdr:pic>
    <xdr:clientData/>
  </xdr:twoCellAnchor>
  <xdr:twoCellAnchor editAs="oneCell">
    <xdr:from>
      <xdr:col>17</xdr:col>
      <xdr:colOff>9525</xdr:colOff>
      <xdr:row>24</xdr:row>
      <xdr:rowOff>9525</xdr:rowOff>
    </xdr:from>
    <xdr:to>
      <xdr:col>19</xdr:col>
      <xdr:colOff>0</xdr:colOff>
      <xdr:row>26</xdr:row>
      <xdr:rowOff>9525</xdr:rowOff>
    </xdr:to>
    <xdr:pic>
      <xdr:nvPicPr>
        <xdr:cNvPr id="4" name="SpinButton3"/>
        <xdr:cNvPicPr preferRelativeResize="1">
          <a:picLocks noChangeAspect="0"/>
        </xdr:cNvPicPr>
      </xdr:nvPicPr>
      <xdr:blipFill>
        <a:blip r:embed="rId3"/>
        <a:stretch>
          <a:fillRect/>
        </a:stretch>
      </xdr:blipFill>
      <xdr:spPr>
        <a:xfrm>
          <a:off x="8524875" y="3962400"/>
          <a:ext cx="6953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8</xdr:col>
      <xdr:colOff>714375</xdr:colOff>
      <xdr:row>39</xdr:row>
      <xdr:rowOff>0</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12</xdr:col>
      <xdr:colOff>704850</xdr:colOff>
      <xdr:row>23</xdr:row>
      <xdr:rowOff>9525</xdr:rowOff>
    </xdr:to>
    <xdr:pic>
      <xdr:nvPicPr>
        <xdr:cNvPr id="2" name="SpinButton2"/>
        <xdr:cNvPicPr preferRelativeResize="1">
          <a:picLocks noChangeAspect="0"/>
        </xdr:cNvPicPr>
      </xdr:nvPicPr>
      <xdr:blipFill>
        <a:blip r:embed="rId2"/>
        <a:stretch>
          <a:fillRect/>
        </a:stretch>
      </xdr:blipFill>
      <xdr:spPr>
        <a:xfrm>
          <a:off x="7096125" y="3638550"/>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0</xdr:colOff>
      <xdr:row>23</xdr:row>
      <xdr:rowOff>9525</xdr:rowOff>
    </xdr:to>
    <xdr:pic>
      <xdr:nvPicPr>
        <xdr:cNvPr id="3" name="SpinButton3"/>
        <xdr:cNvPicPr preferRelativeResize="1">
          <a:picLocks noChangeAspect="0"/>
        </xdr:cNvPicPr>
      </xdr:nvPicPr>
      <xdr:blipFill>
        <a:blip r:embed="rId2"/>
        <a:stretch>
          <a:fillRect/>
        </a:stretch>
      </xdr:blipFill>
      <xdr:spPr>
        <a:xfrm>
          <a:off x="8401050" y="3638550"/>
          <a:ext cx="6953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14</xdr:col>
      <xdr:colOff>9525</xdr:colOff>
      <xdr:row>23</xdr:row>
      <xdr:rowOff>9525</xdr:rowOff>
    </xdr:to>
    <xdr:pic>
      <xdr:nvPicPr>
        <xdr:cNvPr id="2" name="SpinButton2"/>
        <xdr:cNvPicPr preferRelativeResize="1">
          <a:picLocks noChangeAspect="0"/>
        </xdr:cNvPicPr>
      </xdr:nvPicPr>
      <xdr:blipFill>
        <a:blip r:embed="rId2"/>
        <a:stretch>
          <a:fillRect/>
        </a:stretch>
      </xdr:blipFill>
      <xdr:spPr>
        <a:xfrm>
          <a:off x="7496175" y="3581400"/>
          <a:ext cx="6953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11</xdr:col>
      <xdr:colOff>9525</xdr:colOff>
      <xdr:row>23</xdr:row>
      <xdr:rowOff>9525</xdr:rowOff>
    </xdr:to>
    <xdr:pic>
      <xdr:nvPicPr>
        <xdr:cNvPr id="2" name="SpinButton1"/>
        <xdr:cNvPicPr preferRelativeResize="1">
          <a:picLocks noChangeAspect="0"/>
        </xdr:cNvPicPr>
      </xdr:nvPicPr>
      <xdr:blipFill>
        <a:blip r:embed="rId2"/>
        <a:stretch>
          <a:fillRect/>
        </a:stretch>
      </xdr:blipFill>
      <xdr:spPr>
        <a:xfrm>
          <a:off x="6734175" y="3409950"/>
          <a:ext cx="704850" cy="323850"/>
        </a:xfrm>
        <a:prstGeom prst="rect">
          <a:avLst/>
        </a:prstGeom>
        <a:noFill/>
        <a:ln w="9525" cmpd="sng">
          <a:noFill/>
        </a:ln>
      </xdr:spPr>
    </xdr:pic>
    <xdr:clientData/>
  </xdr:twoCellAnchor>
  <xdr:twoCellAnchor editAs="oneCell">
    <xdr:from>
      <xdr:col>12</xdr:col>
      <xdr:colOff>9525</xdr:colOff>
      <xdr:row>21</xdr:row>
      <xdr:rowOff>9525</xdr:rowOff>
    </xdr:from>
    <xdr:to>
      <xdr:col>14</xdr:col>
      <xdr:colOff>9525</xdr:colOff>
      <xdr:row>23</xdr:row>
      <xdr:rowOff>9525</xdr:rowOff>
    </xdr:to>
    <xdr:pic>
      <xdr:nvPicPr>
        <xdr:cNvPr id="3" name="SpinButton2"/>
        <xdr:cNvPicPr preferRelativeResize="1">
          <a:picLocks noChangeAspect="0"/>
        </xdr:cNvPicPr>
      </xdr:nvPicPr>
      <xdr:blipFill>
        <a:blip r:embed="rId3"/>
        <a:stretch>
          <a:fillRect/>
        </a:stretch>
      </xdr:blipFill>
      <xdr:spPr>
        <a:xfrm>
          <a:off x="7686675" y="3409950"/>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9525</xdr:colOff>
      <xdr:row>23</xdr:row>
      <xdr:rowOff>9525</xdr:rowOff>
    </xdr:to>
    <xdr:pic>
      <xdr:nvPicPr>
        <xdr:cNvPr id="4" name="SpinButton3"/>
        <xdr:cNvPicPr preferRelativeResize="1">
          <a:picLocks noChangeAspect="0"/>
        </xdr:cNvPicPr>
      </xdr:nvPicPr>
      <xdr:blipFill>
        <a:blip r:embed="rId3"/>
        <a:stretch>
          <a:fillRect/>
        </a:stretch>
      </xdr:blipFill>
      <xdr:spPr>
        <a:xfrm>
          <a:off x="8629650" y="3409950"/>
          <a:ext cx="69532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11</xdr:col>
      <xdr:colOff>9525</xdr:colOff>
      <xdr:row>23</xdr:row>
      <xdr:rowOff>9525</xdr:rowOff>
    </xdr:to>
    <xdr:pic>
      <xdr:nvPicPr>
        <xdr:cNvPr id="2" name="SpinButton1"/>
        <xdr:cNvPicPr preferRelativeResize="1">
          <a:picLocks noChangeAspect="0"/>
        </xdr:cNvPicPr>
      </xdr:nvPicPr>
      <xdr:blipFill>
        <a:blip r:embed="rId2"/>
        <a:stretch>
          <a:fillRect/>
        </a:stretch>
      </xdr:blipFill>
      <xdr:spPr>
        <a:xfrm>
          <a:off x="6734175" y="3409950"/>
          <a:ext cx="704850" cy="323850"/>
        </a:xfrm>
        <a:prstGeom prst="rect">
          <a:avLst/>
        </a:prstGeom>
        <a:noFill/>
        <a:ln w="9525" cmpd="sng">
          <a:noFill/>
        </a:ln>
      </xdr:spPr>
    </xdr:pic>
    <xdr:clientData/>
  </xdr:twoCellAnchor>
  <xdr:twoCellAnchor editAs="oneCell">
    <xdr:from>
      <xdr:col>12</xdr:col>
      <xdr:colOff>9525</xdr:colOff>
      <xdr:row>21</xdr:row>
      <xdr:rowOff>9525</xdr:rowOff>
    </xdr:from>
    <xdr:to>
      <xdr:col>12</xdr:col>
      <xdr:colOff>704850</xdr:colOff>
      <xdr:row>23</xdr:row>
      <xdr:rowOff>9525</xdr:rowOff>
    </xdr:to>
    <xdr:pic>
      <xdr:nvPicPr>
        <xdr:cNvPr id="3" name="SpinButton2"/>
        <xdr:cNvPicPr preferRelativeResize="1">
          <a:picLocks noChangeAspect="0"/>
        </xdr:cNvPicPr>
      </xdr:nvPicPr>
      <xdr:blipFill>
        <a:blip r:embed="rId3"/>
        <a:stretch>
          <a:fillRect/>
        </a:stretch>
      </xdr:blipFill>
      <xdr:spPr>
        <a:xfrm>
          <a:off x="7686675" y="3409950"/>
          <a:ext cx="695325" cy="323850"/>
        </a:xfrm>
        <a:prstGeom prst="rect">
          <a:avLst/>
        </a:prstGeom>
        <a:noFill/>
        <a:ln w="9525" cmpd="sng">
          <a:noFill/>
        </a:ln>
      </xdr:spPr>
    </xdr:pic>
    <xdr:clientData/>
  </xdr:twoCellAnchor>
  <xdr:twoCellAnchor editAs="oneCell">
    <xdr:from>
      <xdr:col>14</xdr:col>
      <xdr:colOff>9525</xdr:colOff>
      <xdr:row>21</xdr:row>
      <xdr:rowOff>9525</xdr:rowOff>
    </xdr:from>
    <xdr:to>
      <xdr:col>15</xdr:col>
      <xdr:colOff>9525</xdr:colOff>
      <xdr:row>23</xdr:row>
      <xdr:rowOff>9525</xdr:rowOff>
    </xdr:to>
    <xdr:pic>
      <xdr:nvPicPr>
        <xdr:cNvPr id="4" name="SpinButton3"/>
        <xdr:cNvPicPr preferRelativeResize="1">
          <a:picLocks noChangeAspect="0"/>
        </xdr:cNvPicPr>
      </xdr:nvPicPr>
      <xdr:blipFill>
        <a:blip r:embed="rId3"/>
        <a:stretch>
          <a:fillRect/>
        </a:stretch>
      </xdr:blipFill>
      <xdr:spPr>
        <a:xfrm>
          <a:off x="8639175" y="3409950"/>
          <a:ext cx="69532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48577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0</xdr:rowOff>
    </xdr:from>
    <xdr:to>
      <xdr:col>12</xdr:col>
      <xdr:colOff>0</xdr:colOff>
      <xdr:row>23</xdr:row>
      <xdr:rowOff>0</xdr:rowOff>
    </xdr:to>
    <xdr:pic>
      <xdr:nvPicPr>
        <xdr:cNvPr id="2" name="SpinButton1"/>
        <xdr:cNvPicPr preferRelativeResize="1">
          <a:picLocks noChangeAspect="0"/>
        </xdr:cNvPicPr>
      </xdr:nvPicPr>
      <xdr:blipFill>
        <a:blip r:embed="rId2"/>
        <a:stretch>
          <a:fillRect/>
        </a:stretch>
      </xdr:blipFill>
      <xdr:spPr>
        <a:xfrm>
          <a:off x="6667500" y="3400425"/>
          <a:ext cx="542925" cy="323850"/>
        </a:xfrm>
        <a:prstGeom prst="rect">
          <a:avLst/>
        </a:prstGeom>
        <a:noFill/>
        <a:ln w="9525" cmpd="sng">
          <a:noFill/>
        </a:ln>
      </xdr:spPr>
    </xdr:pic>
    <xdr:clientData/>
  </xdr:twoCellAnchor>
  <xdr:twoCellAnchor editAs="oneCell">
    <xdr:from>
      <xdr:col>14</xdr:col>
      <xdr:colOff>9525</xdr:colOff>
      <xdr:row>21</xdr:row>
      <xdr:rowOff>9525</xdr:rowOff>
    </xdr:from>
    <xdr:to>
      <xdr:col>16</xdr:col>
      <xdr:colOff>0</xdr:colOff>
      <xdr:row>23</xdr:row>
      <xdr:rowOff>9525</xdr:rowOff>
    </xdr:to>
    <xdr:pic>
      <xdr:nvPicPr>
        <xdr:cNvPr id="3" name="SpinButton2"/>
        <xdr:cNvPicPr preferRelativeResize="1">
          <a:picLocks noChangeAspect="0"/>
        </xdr:cNvPicPr>
      </xdr:nvPicPr>
      <xdr:blipFill>
        <a:blip r:embed="rId2"/>
        <a:stretch>
          <a:fillRect/>
        </a:stretch>
      </xdr:blipFill>
      <xdr:spPr>
        <a:xfrm>
          <a:off x="7410450" y="3409950"/>
          <a:ext cx="542925" cy="323850"/>
        </a:xfrm>
        <a:prstGeom prst="rect">
          <a:avLst/>
        </a:prstGeom>
        <a:noFill/>
        <a:ln w="9525" cmpd="sng">
          <a:noFill/>
        </a:ln>
      </xdr:spPr>
    </xdr:pic>
    <xdr:clientData/>
  </xdr:twoCellAnchor>
  <xdr:twoCellAnchor editAs="oneCell">
    <xdr:from>
      <xdr:col>17</xdr:col>
      <xdr:colOff>9525</xdr:colOff>
      <xdr:row>21</xdr:row>
      <xdr:rowOff>0</xdr:rowOff>
    </xdr:from>
    <xdr:to>
      <xdr:col>19</xdr:col>
      <xdr:colOff>0</xdr:colOff>
      <xdr:row>23</xdr:row>
      <xdr:rowOff>0</xdr:rowOff>
    </xdr:to>
    <xdr:pic>
      <xdr:nvPicPr>
        <xdr:cNvPr id="4" name="SpinButton3"/>
        <xdr:cNvPicPr preferRelativeResize="1">
          <a:picLocks noChangeAspect="0"/>
        </xdr:cNvPicPr>
      </xdr:nvPicPr>
      <xdr:blipFill>
        <a:blip r:embed="rId2"/>
        <a:stretch>
          <a:fillRect/>
        </a:stretch>
      </xdr:blipFill>
      <xdr:spPr>
        <a:xfrm>
          <a:off x="8143875" y="3400425"/>
          <a:ext cx="542925" cy="323850"/>
        </a:xfrm>
        <a:prstGeom prst="rect">
          <a:avLst/>
        </a:prstGeom>
        <a:noFill/>
        <a:ln w="9525" cmpd="sng">
          <a:noFill/>
        </a:ln>
      </xdr:spPr>
    </xdr:pic>
    <xdr:clientData/>
  </xdr:twoCellAnchor>
  <xdr:twoCellAnchor editAs="oneCell">
    <xdr:from>
      <xdr:col>21</xdr:col>
      <xdr:colOff>9525</xdr:colOff>
      <xdr:row>21</xdr:row>
      <xdr:rowOff>9525</xdr:rowOff>
    </xdr:from>
    <xdr:to>
      <xdr:col>23</xdr:col>
      <xdr:colOff>0</xdr:colOff>
      <xdr:row>23</xdr:row>
      <xdr:rowOff>9525</xdr:rowOff>
    </xdr:to>
    <xdr:pic>
      <xdr:nvPicPr>
        <xdr:cNvPr id="5" name="SpinButton5"/>
        <xdr:cNvPicPr preferRelativeResize="1">
          <a:picLocks noChangeAspect="0"/>
        </xdr:cNvPicPr>
      </xdr:nvPicPr>
      <xdr:blipFill>
        <a:blip r:embed="rId2"/>
        <a:stretch>
          <a:fillRect/>
        </a:stretch>
      </xdr:blipFill>
      <xdr:spPr>
        <a:xfrm>
          <a:off x="8886825" y="3409950"/>
          <a:ext cx="5429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stertenbrink@t-online.de"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dimension ref="A1:W91"/>
  <sheetViews>
    <sheetView showGridLines="0" showRowColHeaders="0" tabSelected="1" showOutlineSymbols="0" workbookViewId="0" topLeftCell="A1">
      <selection activeCell="B2" sqref="B2:F6"/>
    </sheetView>
  </sheetViews>
  <sheetFormatPr defaultColWidth="11.421875" defaultRowHeight="12.75"/>
  <cols>
    <col min="1" max="1" width="10.7109375" style="0" customWidth="1"/>
    <col min="4" max="4" width="12.7109375" style="0" customWidth="1"/>
    <col min="5" max="5" width="7.57421875" style="0" customWidth="1"/>
    <col min="6" max="6" width="3.57421875" style="0" customWidth="1"/>
    <col min="7" max="7" width="10.28125" style="0" customWidth="1"/>
    <col min="8" max="38" width="5.7109375" style="0" customWidth="1"/>
  </cols>
  <sheetData>
    <row r="1" spans="1:23" ht="46.5" customHeight="1" thickBot="1">
      <c r="A1" s="10"/>
      <c r="B1" s="10"/>
      <c r="C1" s="10"/>
      <c r="D1" s="10"/>
      <c r="E1" s="10"/>
      <c r="F1" s="10"/>
      <c r="G1" s="10"/>
      <c r="H1" s="10"/>
      <c r="I1" s="10"/>
      <c r="J1" s="10"/>
      <c r="K1" s="10"/>
      <c r="L1" s="10"/>
      <c r="M1" s="10"/>
      <c r="N1" s="10"/>
      <c r="O1" s="10"/>
      <c r="P1" s="10"/>
      <c r="Q1" s="10"/>
      <c r="R1" s="10"/>
      <c r="S1" s="10"/>
      <c r="T1" s="10"/>
      <c r="U1" s="10"/>
      <c r="V1" s="10"/>
      <c r="W1" s="10"/>
    </row>
    <row r="2" spans="1:23" ht="12.75" customHeight="1">
      <c r="A2" s="10"/>
      <c r="B2" s="179" t="s">
        <v>14</v>
      </c>
      <c r="C2" s="180"/>
      <c r="D2" s="180"/>
      <c r="E2" s="180"/>
      <c r="F2" s="181"/>
      <c r="G2" s="10"/>
      <c r="H2" s="10"/>
      <c r="I2" s="10"/>
      <c r="J2" s="10"/>
      <c r="K2" s="10"/>
      <c r="L2" s="10"/>
      <c r="M2" s="10"/>
      <c r="N2" s="10"/>
      <c r="O2" s="10"/>
      <c r="P2" s="10"/>
      <c r="Q2" s="10"/>
      <c r="R2" s="10"/>
      <c r="S2" s="10"/>
      <c r="T2" s="10"/>
      <c r="U2" s="10"/>
      <c r="V2" s="10"/>
      <c r="W2" s="10"/>
    </row>
    <row r="3" spans="1:23" ht="12.75" customHeight="1">
      <c r="A3" s="13"/>
      <c r="B3" s="182"/>
      <c r="C3" s="183"/>
      <c r="D3" s="183"/>
      <c r="E3" s="183"/>
      <c r="F3" s="170"/>
      <c r="G3" s="11"/>
      <c r="H3" s="11"/>
      <c r="I3" s="11"/>
      <c r="J3" s="11"/>
      <c r="K3" s="11"/>
      <c r="L3" s="11"/>
      <c r="M3" s="10"/>
      <c r="N3" s="10"/>
      <c r="O3" s="10"/>
      <c r="P3" s="10"/>
      <c r="Q3" s="173" t="s">
        <v>99</v>
      </c>
      <c r="R3" s="174"/>
      <c r="S3" s="10"/>
      <c r="T3" s="10"/>
      <c r="U3" s="10"/>
      <c r="V3" s="10"/>
      <c r="W3" s="10"/>
    </row>
    <row r="4" spans="1:23" ht="12.75" customHeight="1">
      <c r="A4" s="11"/>
      <c r="B4" s="182"/>
      <c r="C4" s="183"/>
      <c r="D4" s="183"/>
      <c r="E4" s="183"/>
      <c r="F4" s="170"/>
      <c r="G4" s="11"/>
      <c r="H4" s="11"/>
      <c r="I4" s="11"/>
      <c r="J4" s="11"/>
      <c r="K4" s="11"/>
      <c r="L4" s="11"/>
      <c r="M4" s="10"/>
      <c r="N4" s="10"/>
      <c r="O4" s="10"/>
      <c r="P4" s="10"/>
      <c r="Q4" s="175">
        <v>37493</v>
      </c>
      <c r="R4" s="176"/>
      <c r="S4" s="10"/>
      <c r="T4" s="10"/>
      <c r="U4" s="10"/>
      <c r="V4" s="10"/>
      <c r="W4" s="10"/>
    </row>
    <row r="5" spans="1:23" ht="12.75" customHeight="1">
      <c r="A5" s="11"/>
      <c r="B5" s="182"/>
      <c r="C5" s="183"/>
      <c r="D5" s="183"/>
      <c r="E5" s="183"/>
      <c r="F5" s="170"/>
      <c r="G5" s="11"/>
      <c r="H5" s="11"/>
      <c r="I5" s="11"/>
      <c r="J5" s="11"/>
      <c r="K5" s="11"/>
      <c r="L5" s="11"/>
      <c r="M5" s="10"/>
      <c r="N5" s="10"/>
      <c r="O5" s="46"/>
      <c r="P5" s="10"/>
      <c r="Q5" s="177" t="s">
        <v>15</v>
      </c>
      <c r="R5" s="178"/>
      <c r="S5" s="10"/>
      <c r="T5" s="10"/>
      <c r="U5" s="10"/>
      <c r="V5" s="10"/>
      <c r="W5" s="10"/>
    </row>
    <row r="6" spans="1:23" ht="12.75" customHeight="1" thickBot="1">
      <c r="A6" s="11"/>
      <c r="B6" s="171"/>
      <c r="C6" s="172"/>
      <c r="D6" s="172"/>
      <c r="E6" s="172"/>
      <c r="F6" s="167"/>
      <c r="G6" s="11"/>
      <c r="H6" s="11"/>
      <c r="I6" s="11"/>
      <c r="J6" s="11"/>
      <c r="K6" s="11"/>
      <c r="L6" s="11"/>
      <c r="M6" s="10"/>
      <c r="N6" s="10"/>
      <c r="O6" s="10"/>
      <c r="P6" s="10"/>
      <c r="Q6" s="10"/>
      <c r="R6" s="10"/>
      <c r="S6" s="10"/>
      <c r="T6" s="10"/>
      <c r="U6" s="10"/>
      <c r="V6" s="10"/>
      <c r="W6" s="10"/>
    </row>
    <row r="7" spans="1:23" ht="12.75" customHeight="1">
      <c r="A7" s="10"/>
      <c r="B7" s="26"/>
      <c r="C7" s="26"/>
      <c r="D7" s="26"/>
      <c r="E7" s="26"/>
      <c r="F7" s="26"/>
      <c r="G7" s="10"/>
      <c r="H7" s="10"/>
      <c r="I7" s="10"/>
      <c r="J7" s="10"/>
      <c r="K7" s="10"/>
      <c r="L7" s="10"/>
      <c r="M7" s="10"/>
      <c r="N7" s="10"/>
      <c r="O7" s="10"/>
      <c r="P7" s="10"/>
      <c r="Q7" s="10"/>
      <c r="R7" s="15" t="s">
        <v>50</v>
      </c>
      <c r="S7" s="10"/>
      <c r="T7" s="10"/>
      <c r="U7" s="10"/>
      <c r="V7" s="10"/>
      <c r="W7" s="10"/>
    </row>
    <row r="8" spans="1:23" ht="12.75" customHeight="1">
      <c r="A8" s="10"/>
      <c r="B8" s="26"/>
      <c r="C8" s="26"/>
      <c r="D8" s="26"/>
      <c r="E8" s="26"/>
      <c r="F8" s="26"/>
      <c r="G8" s="10"/>
      <c r="H8" s="10"/>
      <c r="I8" s="10"/>
      <c r="J8" s="10"/>
      <c r="K8" s="10"/>
      <c r="L8" s="10"/>
      <c r="M8" s="10"/>
      <c r="N8" s="10"/>
      <c r="O8" s="10"/>
      <c r="P8" s="10"/>
      <c r="Q8" s="10"/>
      <c r="R8" s="10"/>
      <c r="S8" s="10"/>
      <c r="T8" s="10"/>
      <c r="U8" s="10"/>
      <c r="V8" s="10"/>
      <c r="W8" s="10"/>
    </row>
    <row r="9" spans="1:23" ht="12.75" customHeight="1">
      <c r="A9" s="10"/>
      <c r="B9" s="17" t="s">
        <v>17</v>
      </c>
      <c r="C9" s="17"/>
      <c r="D9" s="17"/>
      <c r="E9" s="17"/>
      <c r="F9" s="18"/>
      <c r="G9" s="17"/>
      <c r="H9" s="10"/>
      <c r="I9" s="10"/>
      <c r="J9" s="10"/>
      <c r="K9" s="10"/>
      <c r="L9" s="10"/>
      <c r="M9" s="10"/>
      <c r="N9" s="10"/>
      <c r="O9" s="10"/>
      <c r="P9" s="10"/>
      <c r="Q9" s="10"/>
      <c r="R9" s="10"/>
      <c r="S9" s="10"/>
      <c r="T9" s="10"/>
      <c r="U9" s="10"/>
      <c r="V9" s="10"/>
      <c r="W9" s="10"/>
    </row>
    <row r="10" spans="1:23" ht="12.75">
      <c r="A10" s="10"/>
      <c r="B10" s="17"/>
      <c r="C10" s="17"/>
      <c r="D10" s="17"/>
      <c r="E10" s="17"/>
      <c r="F10" s="17"/>
      <c r="G10" s="17"/>
      <c r="H10" s="10"/>
      <c r="I10" s="10"/>
      <c r="J10" s="10"/>
      <c r="K10" s="10"/>
      <c r="L10" s="10"/>
      <c r="M10" s="10"/>
      <c r="N10" s="10"/>
      <c r="O10" s="10"/>
      <c r="P10" s="10"/>
      <c r="Q10" s="10"/>
      <c r="R10" s="10"/>
      <c r="S10" s="10"/>
      <c r="T10" s="10"/>
      <c r="U10" s="10"/>
      <c r="V10" s="10"/>
      <c r="W10" s="10"/>
    </row>
    <row r="11" spans="1:23" ht="12.75" customHeight="1">
      <c r="A11" s="10"/>
      <c r="B11" s="160"/>
      <c r="C11" s="160"/>
      <c r="D11" s="160"/>
      <c r="E11" s="160"/>
      <c r="F11" s="160"/>
      <c r="G11" s="160"/>
      <c r="H11" s="10"/>
      <c r="I11" s="10"/>
      <c r="J11" s="10"/>
      <c r="K11" s="10"/>
      <c r="L11" s="10"/>
      <c r="M11" s="10"/>
      <c r="N11" s="10"/>
      <c r="O11" s="10"/>
      <c r="P11" s="10"/>
      <c r="Q11" s="10"/>
      <c r="R11" s="10"/>
      <c r="S11" s="10"/>
      <c r="T11" s="10"/>
      <c r="U11" s="10"/>
      <c r="V11" s="10"/>
      <c r="W11" s="10"/>
    </row>
    <row r="12" spans="1:23" ht="12.75" customHeight="1">
      <c r="A12" s="10"/>
      <c r="B12" s="160"/>
      <c r="C12" s="160"/>
      <c r="D12" s="160"/>
      <c r="E12" s="160"/>
      <c r="F12" s="160"/>
      <c r="G12" s="160"/>
      <c r="H12" s="10"/>
      <c r="I12" s="10"/>
      <c r="J12" s="10"/>
      <c r="K12" s="10"/>
      <c r="L12" s="10"/>
      <c r="M12" s="10"/>
      <c r="N12" s="10"/>
      <c r="O12" s="10"/>
      <c r="P12" s="10"/>
      <c r="Q12" s="10"/>
      <c r="R12" s="10"/>
      <c r="S12" s="10"/>
      <c r="T12" s="10"/>
      <c r="U12" s="10"/>
      <c r="V12" s="10"/>
      <c r="W12" s="10"/>
    </row>
    <row r="13" spans="1:23" ht="12.75" customHeight="1">
      <c r="A13" s="10"/>
      <c r="B13" s="19"/>
      <c r="C13" s="19"/>
      <c r="D13" s="10"/>
      <c r="E13" s="10"/>
      <c r="F13" s="10"/>
      <c r="G13" s="19"/>
      <c r="H13" s="10"/>
      <c r="I13" s="10"/>
      <c r="J13" s="10"/>
      <c r="K13" s="10"/>
      <c r="L13" s="10"/>
      <c r="M13" s="10"/>
      <c r="N13" s="10"/>
      <c r="O13" s="10"/>
      <c r="P13" s="10"/>
      <c r="Q13" s="10"/>
      <c r="R13" s="10"/>
      <c r="S13" s="10"/>
      <c r="T13" s="10"/>
      <c r="U13" s="10"/>
      <c r="V13" s="10"/>
      <c r="W13" s="10"/>
    </row>
    <row r="14" spans="1:23" ht="12.75">
      <c r="A14" s="10"/>
      <c r="B14" s="10"/>
      <c r="C14" s="10"/>
      <c r="D14" s="10"/>
      <c r="E14" s="10"/>
      <c r="F14" s="22"/>
      <c r="G14" s="10"/>
      <c r="H14" s="10"/>
      <c r="I14" s="10"/>
      <c r="J14" s="10"/>
      <c r="K14" s="20"/>
      <c r="L14" s="20"/>
      <c r="M14" s="21"/>
      <c r="N14" s="10"/>
      <c r="O14" s="10"/>
      <c r="P14" s="10"/>
      <c r="Q14" s="10"/>
      <c r="R14" s="10"/>
      <c r="S14" s="10"/>
      <c r="T14" s="10"/>
      <c r="U14" s="10"/>
      <c r="V14" s="10"/>
      <c r="W14" s="10"/>
    </row>
    <row r="15" spans="1:23" ht="12.75">
      <c r="A15" s="10"/>
      <c r="B15" s="10"/>
      <c r="C15" s="10"/>
      <c r="D15" s="161"/>
      <c r="E15" s="155"/>
      <c r="F15" s="155"/>
      <c r="G15" s="155"/>
      <c r="H15" s="10"/>
      <c r="I15" s="10"/>
      <c r="J15" s="10"/>
      <c r="K15" s="20"/>
      <c r="L15" s="20"/>
      <c r="M15" s="21"/>
      <c r="N15" s="10"/>
      <c r="O15" s="10"/>
      <c r="P15" s="10"/>
      <c r="Q15" s="10"/>
      <c r="R15" s="10"/>
      <c r="S15" s="10"/>
      <c r="T15" s="10"/>
      <c r="U15" s="10"/>
      <c r="V15" s="10"/>
      <c r="W15" s="10"/>
    </row>
    <row r="16" spans="1:23" ht="12.75">
      <c r="A16" s="10"/>
      <c r="B16" s="10"/>
      <c r="C16" s="10"/>
      <c r="D16" s="162"/>
      <c r="E16" s="155"/>
      <c r="F16" s="155"/>
      <c r="G16" s="155"/>
      <c r="H16" s="10"/>
      <c r="I16" s="10"/>
      <c r="J16" s="10"/>
      <c r="K16" s="20"/>
      <c r="L16" s="20"/>
      <c r="M16" s="21"/>
      <c r="N16" s="10"/>
      <c r="O16" s="10"/>
      <c r="P16" s="10"/>
      <c r="Q16" s="10"/>
      <c r="R16" s="10"/>
      <c r="S16" s="10"/>
      <c r="T16" s="10"/>
      <c r="U16" s="10"/>
      <c r="V16" s="10"/>
      <c r="W16" s="10"/>
    </row>
    <row r="17" spans="1:23" ht="12.75">
      <c r="A17" s="10"/>
      <c r="B17" s="10"/>
      <c r="C17" s="10"/>
      <c r="D17" s="10"/>
      <c r="E17" s="10"/>
      <c r="F17" s="10"/>
      <c r="G17" s="10"/>
      <c r="H17" s="10"/>
      <c r="I17" s="10"/>
      <c r="J17" s="22"/>
      <c r="K17" s="22"/>
      <c r="L17" s="22"/>
      <c r="M17" s="10"/>
      <c r="N17" s="10"/>
      <c r="O17" s="10"/>
      <c r="P17" s="10"/>
      <c r="Q17" s="10"/>
      <c r="R17" s="10"/>
      <c r="S17" s="10"/>
      <c r="T17" s="10"/>
      <c r="U17" s="10"/>
      <c r="V17" s="10"/>
      <c r="W17" s="10"/>
    </row>
    <row r="18" spans="1:23" ht="12.75" hidden="1">
      <c r="A18" s="10"/>
      <c r="B18" s="10"/>
      <c r="C18" s="10"/>
      <c r="D18" s="10"/>
      <c r="E18" s="10"/>
      <c r="F18" s="10"/>
      <c r="G18" s="10"/>
      <c r="H18" s="10"/>
      <c r="I18" s="10"/>
      <c r="J18" s="22"/>
      <c r="K18" s="22"/>
      <c r="L18" s="22"/>
      <c r="M18" s="10"/>
      <c r="N18" s="10"/>
      <c r="O18" s="10"/>
      <c r="P18" s="10"/>
      <c r="Q18" s="10"/>
      <c r="R18" s="10"/>
      <c r="S18" s="10"/>
      <c r="T18" s="10"/>
      <c r="U18" s="10"/>
      <c r="V18" s="10"/>
      <c r="W18" s="10"/>
    </row>
    <row r="19" spans="1:23" ht="12.75" hidden="1">
      <c r="A19" s="10"/>
      <c r="B19" s="10"/>
      <c r="C19" s="10"/>
      <c r="D19" s="10"/>
      <c r="E19" s="10"/>
      <c r="F19" s="10"/>
      <c r="G19" s="10"/>
      <c r="H19" s="10"/>
      <c r="I19" s="10"/>
      <c r="J19" s="22"/>
      <c r="K19" s="22"/>
      <c r="L19" s="22"/>
      <c r="M19" s="10"/>
      <c r="N19" s="10"/>
      <c r="O19" s="10"/>
      <c r="P19" s="10"/>
      <c r="Q19" s="10"/>
      <c r="R19" s="10"/>
      <c r="S19" s="10"/>
      <c r="T19" s="10"/>
      <c r="U19" s="10"/>
      <c r="V19" s="10"/>
      <c r="W19" s="10"/>
    </row>
    <row r="20" spans="1:23" ht="12.75" hidden="1">
      <c r="A20" s="10"/>
      <c r="B20" s="10"/>
      <c r="C20" s="10"/>
      <c r="D20" s="10"/>
      <c r="E20" s="10"/>
      <c r="F20" s="10"/>
      <c r="G20" s="10"/>
      <c r="H20" s="10"/>
      <c r="I20" s="10"/>
      <c r="J20" s="22"/>
      <c r="K20" s="22"/>
      <c r="L20" s="22"/>
      <c r="M20" s="10"/>
      <c r="N20" s="10"/>
      <c r="O20" s="10"/>
      <c r="P20" s="10"/>
      <c r="Q20" s="10"/>
      <c r="R20" s="10"/>
      <c r="S20" s="10"/>
      <c r="T20" s="10"/>
      <c r="U20" s="10"/>
      <c r="V20" s="10"/>
      <c r="W20" s="10"/>
    </row>
    <row r="21" spans="1:23" ht="12.75" hidden="1">
      <c r="A21" s="10"/>
      <c r="B21" s="10"/>
      <c r="C21" s="10"/>
      <c r="D21" s="10"/>
      <c r="E21" s="10"/>
      <c r="F21" s="10"/>
      <c r="G21" s="10"/>
      <c r="H21" s="10"/>
      <c r="I21" s="10"/>
      <c r="J21" s="22"/>
      <c r="K21" s="22"/>
      <c r="L21" s="22"/>
      <c r="M21" s="10"/>
      <c r="N21" s="10"/>
      <c r="O21" s="10"/>
      <c r="P21" s="10"/>
      <c r="Q21" s="10"/>
      <c r="R21" s="10"/>
      <c r="S21" s="10"/>
      <c r="T21" s="10"/>
      <c r="U21" s="10"/>
      <c r="V21" s="10"/>
      <c r="W21" s="10"/>
    </row>
    <row r="22" spans="1:23" ht="12.75" hidden="1">
      <c r="A22" s="10"/>
      <c r="B22" s="10"/>
      <c r="C22" s="10"/>
      <c r="D22" s="10"/>
      <c r="E22" s="10"/>
      <c r="F22" s="10"/>
      <c r="G22" s="10"/>
      <c r="H22" s="10"/>
      <c r="I22" s="10"/>
      <c r="J22" s="22"/>
      <c r="K22" s="22"/>
      <c r="L22" s="22"/>
      <c r="M22" s="10"/>
      <c r="N22" s="10"/>
      <c r="O22" s="10"/>
      <c r="P22" s="10"/>
      <c r="Q22" s="10"/>
      <c r="R22" s="10"/>
      <c r="S22" s="10"/>
      <c r="T22" s="10"/>
      <c r="U22" s="10"/>
      <c r="V22" s="10"/>
      <c r="W22" s="10"/>
    </row>
    <row r="23" spans="1:23" ht="12.75">
      <c r="A23" s="10"/>
      <c r="B23" s="10"/>
      <c r="C23" s="10"/>
      <c r="D23" s="10"/>
      <c r="E23" s="10"/>
      <c r="F23" s="10"/>
      <c r="G23" s="10"/>
      <c r="H23" s="14"/>
      <c r="I23" s="163" t="s">
        <v>42</v>
      </c>
      <c r="J23" s="164"/>
      <c r="K23" s="14"/>
      <c r="L23" s="22"/>
      <c r="M23" s="10"/>
      <c r="N23" s="10"/>
      <c r="O23" s="10"/>
      <c r="P23" s="10"/>
      <c r="Q23" s="10"/>
      <c r="R23" s="10"/>
      <c r="S23" s="10"/>
      <c r="T23" s="10"/>
      <c r="U23" s="10"/>
      <c r="V23" s="10"/>
      <c r="W23" s="10"/>
    </row>
    <row r="24" spans="1:23" ht="12.75">
      <c r="A24" s="10"/>
      <c r="B24" s="10"/>
      <c r="C24" s="10"/>
      <c r="D24" s="10"/>
      <c r="E24" s="10"/>
      <c r="F24" s="10"/>
      <c r="G24" s="10"/>
      <c r="H24" s="14"/>
      <c r="I24" s="158"/>
      <c r="J24" s="154"/>
      <c r="K24" s="14"/>
      <c r="L24" s="24"/>
      <c r="M24" s="10"/>
      <c r="N24" s="10"/>
      <c r="O24" s="10"/>
      <c r="P24" s="10"/>
      <c r="Q24" s="10"/>
      <c r="R24" s="10"/>
      <c r="S24" s="10"/>
      <c r="T24" s="10"/>
      <c r="U24" s="10"/>
      <c r="V24" s="10"/>
      <c r="W24" s="10"/>
    </row>
    <row r="25" spans="1:23" ht="18">
      <c r="A25" s="10"/>
      <c r="B25" s="10"/>
      <c r="C25" s="10"/>
      <c r="D25" s="25"/>
      <c r="E25" s="10"/>
      <c r="F25" s="10"/>
      <c r="G25" s="10"/>
      <c r="H25" s="10"/>
      <c r="I25" s="10"/>
      <c r="J25" s="22"/>
      <c r="K25" s="22"/>
      <c r="L25" s="22"/>
      <c r="M25" s="10"/>
      <c r="N25" s="10"/>
      <c r="O25" s="10"/>
      <c r="P25" s="10"/>
      <c r="Q25" s="10"/>
      <c r="R25" s="10"/>
      <c r="S25" s="10"/>
      <c r="T25" s="10"/>
      <c r="U25" s="10"/>
      <c r="V25" s="10"/>
      <c r="W25" s="10"/>
    </row>
    <row r="26" spans="1:23" ht="12.75">
      <c r="A26" s="10"/>
      <c r="B26" s="165"/>
      <c r="C26" s="165"/>
      <c r="D26" s="165"/>
      <c r="E26" s="165"/>
      <c r="F26" s="165"/>
      <c r="G26" s="165"/>
      <c r="H26" s="10"/>
      <c r="I26" s="10"/>
      <c r="J26" s="22"/>
      <c r="K26" s="22"/>
      <c r="L26" s="22"/>
      <c r="M26" s="10"/>
      <c r="N26" s="10"/>
      <c r="O26" s="10"/>
      <c r="P26" s="10"/>
      <c r="Q26" s="10"/>
      <c r="R26" s="10"/>
      <c r="S26" s="10"/>
      <c r="T26" s="10"/>
      <c r="U26" s="10"/>
      <c r="V26" s="10"/>
      <c r="W26" s="10"/>
    </row>
    <row r="27" spans="1:23" ht="12.75">
      <c r="A27" s="10"/>
      <c r="B27" s="165"/>
      <c r="C27" s="165"/>
      <c r="D27" s="165"/>
      <c r="E27" s="165"/>
      <c r="F27" s="165"/>
      <c r="G27" s="165"/>
      <c r="H27" s="10"/>
      <c r="I27" s="10"/>
      <c r="J27" s="23"/>
      <c r="K27" s="23"/>
      <c r="L27" s="23"/>
      <c r="M27" s="10"/>
      <c r="N27" s="10"/>
      <c r="O27" s="10"/>
      <c r="P27" s="10"/>
      <c r="Q27" s="10"/>
      <c r="R27" s="10"/>
      <c r="S27" s="10"/>
      <c r="T27" s="10"/>
      <c r="U27" s="10"/>
      <c r="V27" s="10"/>
      <c r="W27" s="10"/>
    </row>
    <row r="28" spans="1:23" ht="12.75">
      <c r="A28" s="10"/>
      <c r="B28" s="166"/>
      <c r="C28" s="166"/>
      <c r="D28" s="166"/>
      <c r="E28" s="166"/>
      <c r="F28" s="166"/>
      <c r="G28" s="166"/>
      <c r="H28" s="10"/>
      <c r="I28" s="10"/>
      <c r="J28" s="23"/>
      <c r="K28" s="24"/>
      <c r="L28" s="23"/>
      <c r="M28" s="10"/>
      <c r="N28" s="10"/>
      <c r="O28" s="10"/>
      <c r="P28" s="10"/>
      <c r="Q28" s="10"/>
      <c r="R28" s="10"/>
      <c r="S28" s="10"/>
      <c r="T28" s="10"/>
      <c r="U28" s="10"/>
      <c r="V28" s="10"/>
      <c r="W28" s="10"/>
    </row>
    <row r="29" spans="1:23" ht="12.75">
      <c r="A29" s="10"/>
      <c r="B29" s="166"/>
      <c r="C29" s="166"/>
      <c r="D29" s="166"/>
      <c r="E29" s="166"/>
      <c r="F29" s="166"/>
      <c r="G29" s="166"/>
      <c r="H29" s="10"/>
      <c r="I29" s="10"/>
      <c r="J29" s="23"/>
      <c r="K29" s="23"/>
      <c r="L29" s="23"/>
      <c r="M29" s="10"/>
      <c r="N29" s="10"/>
      <c r="O29" s="10"/>
      <c r="P29" s="10"/>
      <c r="Q29" s="10"/>
      <c r="R29" s="10"/>
      <c r="S29" s="10"/>
      <c r="T29" s="10"/>
      <c r="U29" s="10"/>
      <c r="V29" s="10"/>
      <c r="W29" s="10"/>
    </row>
    <row r="30" spans="1:23" ht="12.75">
      <c r="A30" s="10"/>
      <c r="B30" s="10"/>
      <c r="C30" s="10"/>
      <c r="D30" s="10"/>
      <c r="E30" s="10"/>
      <c r="F30" s="10"/>
      <c r="G30" s="10"/>
      <c r="H30" s="10"/>
      <c r="I30" s="10"/>
      <c r="J30" s="23"/>
      <c r="K30" s="23"/>
      <c r="L30" s="23"/>
      <c r="M30" s="10"/>
      <c r="N30" s="10"/>
      <c r="O30" s="10"/>
      <c r="P30" s="10"/>
      <c r="Q30" s="10"/>
      <c r="R30" s="10"/>
      <c r="S30" s="10"/>
      <c r="T30" s="10"/>
      <c r="U30" s="10"/>
      <c r="V30" s="10"/>
      <c r="W30" s="10"/>
    </row>
    <row r="31" spans="1:23" ht="12.75">
      <c r="A31" s="10"/>
      <c r="B31" s="10"/>
      <c r="C31" s="10"/>
      <c r="D31" s="10"/>
      <c r="E31" s="10"/>
      <c r="F31" s="10"/>
      <c r="G31" s="10"/>
      <c r="H31" s="10"/>
      <c r="I31" s="10"/>
      <c r="J31" s="23"/>
      <c r="K31" s="23"/>
      <c r="L31" s="23"/>
      <c r="M31" s="10"/>
      <c r="N31" s="10"/>
      <c r="O31" s="10"/>
      <c r="P31" s="10"/>
      <c r="Q31" s="22"/>
      <c r="R31" s="22"/>
      <c r="S31" s="22"/>
      <c r="T31" s="10"/>
      <c r="U31" s="10"/>
      <c r="V31" s="10"/>
      <c r="W31" s="10"/>
    </row>
    <row r="32" spans="1:23" ht="12.75">
      <c r="A32" s="10"/>
      <c r="B32" s="169"/>
      <c r="C32" s="169"/>
      <c r="D32" s="10"/>
      <c r="E32" s="10"/>
      <c r="F32" s="10"/>
      <c r="G32" s="23"/>
      <c r="H32" s="10"/>
      <c r="I32" s="10"/>
      <c r="J32" s="22"/>
      <c r="K32" s="22"/>
      <c r="L32" s="22"/>
      <c r="M32" s="10"/>
      <c r="N32" s="10"/>
      <c r="O32" s="10"/>
      <c r="P32" s="10"/>
      <c r="Q32" s="22"/>
      <c r="R32" s="22"/>
      <c r="S32" s="22"/>
      <c r="T32" s="10"/>
      <c r="U32" s="10"/>
      <c r="V32" s="10"/>
      <c r="W32" s="10"/>
    </row>
    <row r="33" spans="1:23" ht="12.75">
      <c r="A33" s="10"/>
      <c r="B33" s="169"/>
      <c r="C33" s="169"/>
      <c r="D33" s="10"/>
      <c r="E33" s="22"/>
      <c r="F33" s="10"/>
      <c r="G33" s="24"/>
      <c r="H33" s="10"/>
      <c r="I33" s="10"/>
      <c r="J33" s="22"/>
      <c r="K33" s="22"/>
      <c r="L33" s="22"/>
      <c r="M33" s="10"/>
      <c r="N33" s="10"/>
      <c r="O33" s="10"/>
      <c r="P33" s="10"/>
      <c r="Q33" s="22"/>
      <c r="R33" s="22"/>
      <c r="S33" s="22"/>
      <c r="T33" s="10"/>
      <c r="U33" s="10"/>
      <c r="V33" s="10"/>
      <c r="W33" s="10"/>
    </row>
    <row r="34" spans="1:23" ht="12.75">
      <c r="A34" s="10"/>
      <c r="B34" s="169"/>
      <c r="C34" s="169"/>
      <c r="D34" s="10"/>
      <c r="E34" s="10"/>
      <c r="F34" s="10"/>
      <c r="G34" s="23"/>
      <c r="H34" s="10"/>
      <c r="I34" s="10"/>
      <c r="J34" s="22"/>
      <c r="K34" s="22"/>
      <c r="L34" s="22"/>
      <c r="M34" s="10"/>
      <c r="N34" s="10"/>
      <c r="O34" s="10"/>
      <c r="P34" s="10"/>
      <c r="Q34" s="22"/>
      <c r="R34" s="22"/>
      <c r="S34" s="22"/>
      <c r="T34" s="10"/>
      <c r="U34" s="10"/>
      <c r="V34" s="10"/>
      <c r="W34" s="10"/>
    </row>
    <row r="35" spans="1:23" ht="12.75">
      <c r="A35" s="10"/>
      <c r="B35" s="10"/>
      <c r="C35" s="10"/>
      <c r="D35" s="10"/>
      <c r="E35" s="22"/>
      <c r="F35" s="10"/>
      <c r="G35" s="10"/>
      <c r="H35" s="10"/>
      <c r="I35" s="10"/>
      <c r="J35" s="10"/>
      <c r="K35" s="10"/>
      <c r="L35" s="10"/>
      <c r="M35" s="10"/>
      <c r="N35" s="10"/>
      <c r="O35" s="10"/>
      <c r="P35" s="10"/>
      <c r="Q35" s="37"/>
      <c r="R35" s="39"/>
      <c r="S35" s="38"/>
      <c r="T35" s="10"/>
      <c r="U35" s="10"/>
      <c r="V35" s="10"/>
      <c r="W35" s="10"/>
    </row>
    <row r="36" spans="1:23" ht="12.75">
      <c r="A36" s="10"/>
      <c r="B36" s="10"/>
      <c r="C36" s="10"/>
      <c r="D36" s="10"/>
      <c r="E36" s="10"/>
      <c r="F36" s="10"/>
      <c r="G36" s="10"/>
      <c r="H36" s="10"/>
      <c r="I36" s="10"/>
      <c r="J36" s="10"/>
      <c r="K36" s="10"/>
      <c r="L36" s="10"/>
      <c r="M36" s="10"/>
      <c r="N36" s="10"/>
      <c r="O36" s="10"/>
      <c r="P36" s="10"/>
      <c r="Q36" s="32"/>
      <c r="R36" s="8"/>
      <c r="S36" s="33"/>
      <c r="T36" s="10"/>
      <c r="U36" s="10"/>
      <c r="V36" s="10"/>
      <c r="W36" s="10"/>
    </row>
    <row r="37" spans="1:23" ht="12.75">
      <c r="A37" s="10"/>
      <c r="B37" s="169"/>
      <c r="C37" s="169"/>
      <c r="D37" s="10"/>
      <c r="E37" s="168"/>
      <c r="F37" s="168"/>
      <c r="G37" s="10"/>
      <c r="H37" s="10"/>
      <c r="I37" s="10"/>
      <c r="J37" s="10"/>
      <c r="K37" s="10"/>
      <c r="L37" s="10"/>
      <c r="M37" s="10"/>
      <c r="N37" s="10"/>
      <c r="O37" s="10"/>
      <c r="P37" s="10"/>
      <c r="Q37" s="32"/>
      <c r="R37" s="8"/>
      <c r="S37" s="33"/>
      <c r="T37" s="10"/>
      <c r="U37" s="10"/>
      <c r="V37" s="10"/>
      <c r="W37" s="10"/>
    </row>
    <row r="38" spans="1:23" ht="12.75">
      <c r="A38" s="10"/>
      <c r="B38" s="169"/>
      <c r="C38" s="169"/>
      <c r="D38" s="10"/>
      <c r="E38" s="159"/>
      <c r="F38" s="168"/>
      <c r="G38" s="10"/>
      <c r="H38" s="10"/>
      <c r="I38" s="10"/>
      <c r="J38" s="10"/>
      <c r="K38" s="10"/>
      <c r="L38" s="10"/>
      <c r="M38" s="10"/>
      <c r="N38" s="10"/>
      <c r="O38" s="10"/>
      <c r="P38" s="10"/>
      <c r="Q38" s="34"/>
      <c r="R38" s="40"/>
      <c r="S38" s="35"/>
      <c r="T38" s="10"/>
      <c r="U38" s="10"/>
      <c r="V38" s="10"/>
      <c r="W38" s="10"/>
    </row>
    <row r="39" spans="1:23" ht="12.75">
      <c r="A39" s="10"/>
      <c r="B39" s="169"/>
      <c r="C39" s="169"/>
      <c r="D39" s="10"/>
      <c r="E39" s="168"/>
      <c r="F39" s="168"/>
      <c r="G39" s="10"/>
      <c r="H39" s="10"/>
      <c r="I39" s="10"/>
      <c r="J39" s="10"/>
      <c r="K39" s="10"/>
      <c r="L39" s="10"/>
      <c r="M39" s="10"/>
      <c r="N39" s="10"/>
      <c r="O39" s="10"/>
      <c r="P39" s="10"/>
      <c r="Q39" s="10"/>
      <c r="R39" s="10"/>
      <c r="S39" s="10"/>
      <c r="T39" s="10"/>
      <c r="U39" s="10"/>
      <c r="V39" s="10"/>
      <c r="W39" s="10"/>
    </row>
    <row r="40" spans="1:23" ht="12.75">
      <c r="A40" s="10"/>
      <c r="B40" s="10"/>
      <c r="C40" s="10"/>
      <c r="D40" s="10"/>
      <c r="E40" s="10"/>
      <c r="F40" s="10"/>
      <c r="G40" s="27"/>
      <c r="H40" s="10"/>
      <c r="I40" s="10"/>
      <c r="J40" s="10"/>
      <c r="K40" s="10"/>
      <c r="L40" s="10"/>
      <c r="M40" s="10"/>
      <c r="N40" s="10"/>
      <c r="O40" s="10"/>
      <c r="P40" s="10"/>
      <c r="Q40" s="10"/>
      <c r="R40" s="22"/>
      <c r="S40" s="10"/>
      <c r="T40" s="10"/>
      <c r="U40" s="10"/>
      <c r="V40" s="10"/>
      <c r="W40" s="10"/>
    </row>
    <row r="41" spans="1:23" ht="12.75">
      <c r="A41" s="10"/>
      <c r="B41" s="10"/>
      <c r="C41" s="10"/>
      <c r="D41" s="10"/>
      <c r="E41" s="10"/>
      <c r="F41" s="10"/>
      <c r="G41" s="10"/>
      <c r="H41" s="10"/>
      <c r="I41" s="10"/>
      <c r="J41" s="10"/>
      <c r="K41" s="10"/>
      <c r="L41" s="10"/>
      <c r="M41" s="10"/>
      <c r="N41" s="10"/>
      <c r="O41" s="10"/>
      <c r="P41" s="10"/>
      <c r="Q41" s="10"/>
      <c r="R41" s="10"/>
      <c r="S41" s="10"/>
      <c r="T41" s="10"/>
      <c r="U41" s="10"/>
      <c r="V41" s="10"/>
      <c r="W41" s="10"/>
    </row>
    <row r="42" spans="1:23" ht="12.75">
      <c r="A42" s="10"/>
      <c r="B42" s="10"/>
      <c r="C42" s="10"/>
      <c r="D42" s="10"/>
      <c r="E42" s="10"/>
      <c r="F42" s="10"/>
      <c r="G42" s="10"/>
      <c r="H42" s="10"/>
      <c r="I42" s="10"/>
      <c r="J42" s="10"/>
      <c r="K42" s="10"/>
      <c r="L42" s="10"/>
      <c r="M42" s="10"/>
      <c r="N42" s="10"/>
      <c r="O42" s="10"/>
      <c r="P42" s="10"/>
      <c r="Q42" s="10"/>
      <c r="R42" s="10"/>
      <c r="S42" s="10"/>
      <c r="T42" s="10"/>
      <c r="U42" s="10"/>
      <c r="V42" s="10"/>
      <c r="W42" s="10"/>
    </row>
    <row r="43" spans="1:23" ht="12.75">
      <c r="A43" s="10"/>
      <c r="B43" s="10"/>
      <c r="C43" s="10"/>
      <c r="D43" s="10"/>
      <c r="E43" s="10"/>
      <c r="F43" s="10"/>
      <c r="G43" s="10"/>
      <c r="H43" s="10"/>
      <c r="I43" s="10"/>
      <c r="J43" s="10"/>
      <c r="K43" s="10"/>
      <c r="L43" s="10"/>
      <c r="M43" s="10"/>
      <c r="N43" s="10"/>
      <c r="O43" s="10"/>
      <c r="P43" s="10"/>
      <c r="Q43" s="10"/>
      <c r="R43" s="10"/>
      <c r="S43" s="10"/>
      <c r="T43" s="10"/>
      <c r="U43" s="10"/>
      <c r="V43" s="10"/>
      <c r="W43" s="10"/>
    </row>
    <row r="44" spans="1:23" ht="12.75">
      <c r="A44" s="10"/>
      <c r="B44" s="10"/>
      <c r="C44" s="10"/>
      <c r="D44" s="10"/>
      <c r="E44" s="10"/>
      <c r="F44" s="10"/>
      <c r="G44" s="10"/>
      <c r="H44" s="10"/>
      <c r="I44" s="10"/>
      <c r="J44" s="10"/>
      <c r="K44" s="10"/>
      <c r="L44" s="10"/>
      <c r="M44" s="10"/>
      <c r="N44" s="10"/>
      <c r="O44" s="10"/>
      <c r="P44" s="10"/>
      <c r="Q44" s="10"/>
      <c r="R44" s="10"/>
      <c r="S44" s="10"/>
      <c r="T44" s="10"/>
      <c r="U44" s="10"/>
      <c r="V44" s="10"/>
      <c r="W44" s="10"/>
    </row>
    <row r="45" spans="1:23" ht="12.75">
      <c r="A45" s="10"/>
      <c r="B45" s="10"/>
      <c r="C45" s="10"/>
      <c r="D45" s="10"/>
      <c r="E45" s="10"/>
      <c r="F45" s="10"/>
      <c r="G45" s="10"/>
      <c r="H45" s="10"/>
      <c r="I45" s="10"/>
      <c r="J45" s="10"/>
      <c r="K45" s="10"/>
      <c r="L45" s="10"/>
      <c r="M45" s="10"/>
      <c r="N45" s="10"/>
      <c r="O45" s="10"/>
      <c r="P45" s="10"/>
      <c r="Q45" s="10"/>
      <c r="R45" s="10"/>
      <c r="S45" s="10"/>
      <c r="T45" s="10"/>
      <c r="U45" s="10"/>
      <c r="V45" s="10"/>
      <c r="W45" s="10"/>
    </row>
    <row r="46" spans="1:23" ht="12.75">
      <c r="A46" s="10"/>
      <c r="B46" s="10"/>
      <c r="C46" s="10"/>
      <c r="D46" s="10"/>
      <c r="E46" s="10"/>
      <c r="F46" s="10"/>
      <c r="G46" s="10"/>
      <c r="H46" s="10"/>
      <c r="I46" s="10"/>
      <c r="J46" s="10"/>
      <c r="K46" s="10"/>
      <c r="L46" s="10"/>
      <c r="M46" s="10"/>
      <c r="N46" s="10"/>
      <c r="O46" s="10"/>
      <c r="P46" s="10"/>
      <c r="Q46" s="10"/>
      <c r="R46" s="10"/>
      <c r="S46" s="10"/>
      <c r="T46" s="10"/>
      <c r="U46" s="10"/>
      <c r="V46" s="10"/>
      <c r="W46" s="10"/>
    </row>
    <row r="47" spans="1:23" ht="12.75">
      <c r="A47" s="10"/>
      <c r="B47" s="10"/>
      <c r="C47" s="10"/>
      <c r="D47" s="10"/>
      <c r="E47" s="10"/>
      <c r="F47" s="10"/>
      <c r="G47" s="10"/>
      <c r="H47" s="10"/>
      <c r="I47" s="10"/>
      <c r="J47" s="10"/>
      <c r="K47" s="10"/>
      <c r="L47" s="10"/>
      <c r="M47" s="10"/>
      <c r="N47" s="10"/>
      <c r="O47" s="10"/>
      <c r="P47" s="10"/>
      <c r="Q47" s="10"/>
      <c r="R47" s="10"/>
      <c r="S47" s="10"/>
      <c r="T47" s="10"/>
      <c r="U47" s="10"/>
      <c r="V47" s="10"/>
      <c r="W47" s="10"/>
    </row>
    <row r="48" spans="1:23" ht="12.75">
      <c r="A48" s="10"/>
      <c r="B48" s="10"/>
      <c r="C48" s="10"/>
      <c r="D48" s="10"/>
      <c r="E48" s="10"/>
      <c r="F48" s="10"/>
      <c r="G48" s="10"/>
      <c r="H48" s="10"/>
      <c r="I48" s="10"/>
      <c r="J48" s="10"/>
      <c r="K48" s="10"/>
      <c r="L48" s="10"/>
      <c r="M48" s="10"/>
      <c r="N48" s="10"/>
      <c r="O48" s="10"/>
      <c r="P48" s="10"/>
      <c r="Q48" s="10"/>
      <c r="R48" s="10"/>
      <c r="S48" s="10"/>
      <c r="T48" s="10"/>
      <c r="U48" s="10"/>
      <c r="V48" s="10"/>
      <c r="W48" s="10"/>
    </row>
    <row r="49" spans="1:23" ht="12.75">
      <c r="A49" s="10"/>
      <c r="B49" s="10"/>
      <c r="C49" s="10"/>
      <c r="D49" s="10"/>
      <c r="E49" s="10"/>
      <c r="F49" s="10"/>
      <c r="G49" s="10"/>
      <c r="H49" s="10"/>
      <c r="I49" s="10"/>
      <c r="J49" s="10"/>
      <c r="K49" s="10"/>
      <c r="L49" s="10"/>
      <c r="M49" s="10"/>
      <c r="N49" s="10"/>
      <c r="O49" s="10"/>
      <c r="P49" s="10"/>
      <c r="Q49" s="10"/>
      <c r="R49" s="10"/>
      <c r="S49" s="10"/>
      <c r="T49" s="10"/>
      <c r="U49" s="10"/>
      <c r="V49" s="10"/>
      <c r="W49" s="10"/>
    </row>
    <row r="51" spans="1:5" ht="12.75">
      <c r="A51">
        <v>0</v>
      </c>
      <c r="B51">
        <f>(A51-20)/2</f>
        <v>-10</v>
      </c>
      <c r="C51">
        <f>0.5*B51^2+1.5*B51-5</f>
        <v>30</v>
      </c>
      <c r="D51">
        <f>0.5*(B51+4)*(B51+2)*(B51-3)</f>
        <v>-312</v>
      </c>
      <c r="E51">
        <f>2*SIN(1.5*B51+4)</f>
        <v>1.999980413101407</v>
      </c>
    </row>
    <row r="52" spans="1:5" ht="12.75">
      <c r="A52">
        <v>1</v>
      </c>
      <c r="B52">
        <f aca="true" t="shared" si="0" ref="B52:B91">(A52-20)/2</f>
        <v>-9.5</v>
      </c>
      <c r="C52">
        <f aca="true" t="shared" si="1" ref="C52:C91">0.5*B52^2+1.5*B52-5</f>
        <v>25.875</v>
      </c>
      <c r="D52">
        <f aca="true" t="shared" si="2" ref="D52:D91">0.5*(B52+4)*(B52+2)*(B52-3)</f>
        <v>-257.8125</v>
      </c>
      <c r="E52">
        <f aca="true" t="shared" si="3" ref="E52:E91">2*SIN(1.5*B52+4)</f>
        <v>1.4693968608095909</v>
      </c>
    </row>
    <row r="53" spans="1:5" ht="12.75">
      <c r="A53">
        <v>2</v>
      </c>
      <c r="B53">
        <f t="shared" si="0"/>
        <v>-9</v>
      </c>
      <c r="C53">
        <f t="shared" si="1"/>
        <v>22</v>
      </c>
      <c r="D53">
        <f t="shared" si="2"/>
        <v>-210</v>
      </c>
      <c r="E53">
        <f t="shared" si="3"/>
        <v>0.1503022409236186</v>
      </c>
    </row>
    <row r="54" spans="1:5" ht="12.75">
      <c r="A54">
        <v>3</v>
      </c>
      <c r="B54">
        <f t="shared" si="0"/>
        <v>-8.5</v>
      </c>
      <c r="C54">
        <f t="shared" si="1"/>
        <v>18.375</v>
      </c>
      <c r="D54">
        <f t="shared" si="2"/>
        <v>-168.1875</v>
      </c>
      <c r="E54">
        <f t="shared" si="3"/>
        <v>-1.2494479075083849</v>
      </c>
    </row>
    <row r="55" spans="1:5" ht="12.75">
      <c r="A55">
        <v>4</v>
      </c>
      <c r="B55">
        <f t="shared" si="0"/>
        <v>-8</v>
      </c>
      <c r="C55">
        <f t="shared" si="1"/>
        <v>15</v>
      </c>
      <c r="D55">
        <f t="shared" si="2"/>
        <v>-132</v>
      </c>
      <c r="E55">
        <f t="shared" si="3"/>
        <v>-1.9787164932467636</v>
      </c>
    </row>
    <row r="56" spans="1:5" ht="12.75">
      <c r="A56">
        <v>5</v>
      </c>
      <c r="B56">
        <f t="shared" si="0"/>
        <v>-7.5</v>
      </c>
      <c r="C56">
        <f t="shared" si="1"/>
        <v>11.875</v>
      </c>
      <c r="D56">
        <f t="shared" si="2"/>
        <v>-101.0625</v>
      </c>
      <c r="E56">
        <f t="shared" si="3"/>
        <v>-1.646161758023011</v>
      </c>
    </row>
    <row r="57" spans="1:5" ht="12.75">
      <c r="A57">
        <v>6</v>
      </c>
      <c r="B57">
        <f t="shared" si="0"/>
        <v>-7</v>
      </c>
      <c r="C57">
        <f t="shared" si="1"/>
        <v>9</v>
      </c>
      <c r="D57">
        <f t="shared" si="2"/>
        <v>-75</v>
      </c>
      <c r="E57">
        <f t="shared" si="3"/>
        <v>-0.43023997617563103</v>
      </c>
    </row>
    <row r="58" spans="1:5" ht="12.75">
      <c r="A58">
        <v>7</v>
      </c>
      <c r="B58">
        <f t="shared" si="0"/>
        <v>-6.5</v>
      </c>
      <c r="C58">
        <f t="shared" si="1"/>
        <v>6.375</v>
      </c>
      <c r="D58">
        <f t="shared" si="2"/>
        <v>-53.4375</v>
      </c>
      <c r="E58">
        <f t="shared" si="3"/>
        <v>1.0165581549985168</v>
      </c>
    </row>
    <row r="59" spans="1:5" ht="12.75">
      <c r="A59">
        <v>8</v>
      </c>
      <c r="B59">
        <f t="shared" si="0"/>
        <v>-6</v>
      </c>
      <c r="C59">
        <f t="shared" si="1"/>
        <v>4</v>
      </c>
      <c r="D59">
        <f t="shared" si="2"/>
        <v>-36</v>
      </c>
      <c r="E59">
        <f t="shared" si="3"/>
        <v>1.917848549326277</v>
      </c>
    </row>
    <row r="60" spans="1:5" ht="12.75">
      <c r="A60">
        <v>9</v>
      </c>
      <c r="B60">
        <f t="shared" si="0"/>
        <v>-5.5</v>
      </c>
      <c r="C60">
        <f t="shared" si="1"/>
        <v>1.875</v>
      </c>
      <c r="D60">
        <f t="shared" si="2"/>
        <v>-22.3125</v>
      </c>
      <c r="E60">
        <f t="shared" si="3"/>
        <v>1.789978716457167</v>
      </c>
    </row>
    <row r="61" spans="1:5" ht="12.75">
      <c r="A61">
        <v>10</v>
      </c>
      <c r="B61">
        <f t="shared" si="0"/>
        <v>-5</v>
      </c>
      <c r="C61">
        <f t="shared" si="1"/>
        <v>0</v>
      </c>
      <c r="D61">
        <f t="shared" si="2"/>
        <v>-12</v>
      </c>
      <c r="E61">
        <f t="shared" si="3"/>
        <v>0.7015664553792397</v>
      </c>
    </row>
    <row r="62" spans="1:5" ht="12.75">
      <c r="A62">
        <v>11</v>
      </c>
      <c r="B62">
        <f t="shared" si="0"/>
        <v>-4.5</v>
      </c>
      <c r="C62">
        <f t="shared" si="1"/>
        <v>-1.625</v>
      </c>
      <c r="D62">
        <f t="shared" si="2"/>
        <v>-4.6875</v>
      </c>
      <c r="E62">
        <f t="shared" si="3"/>
        <v>-0.7633219841046633</v>
      </c>
    </row>
    <row r="63" spans="1:5" ht="12.75">
      <c r="A63">
        <v>12</v>
      </c>
      <c r="B63">
        <f t="shared" si="0"/>
        <v>-4</v>
      </c>
      <c r="C63">
        <f t="shared" si="1"/>
        <v>-3</v>
      </c>
      <c r="D63">
        <f t="shared" si="2"/>
        <v>0</v>
      </c>
      <c r="E63">
        <f t="shared" si="3"/>
        <v>-1.8185948536513634</v>
      </c>
    </row>
    <row r="64" spans="1:5" ht="12.75">
      <c r="A64">
        <v>13</v>
      </c>
      <c r="B64">
        <f t="shared" si="0"/>
        <v>-3.5</v>
      </c>
      <c r="C64">
        <f t="shared" si="1"/>
        <v>-4.125</v>
      </c>
      <c r="D64">
        <f t="shared" si="2"/>
        <v>2.4375</v>
      </c>
      <c r="E64">
        <f t="shared" si="3"/>
        <v>-1.8979692387111724</v>
      </c>
    </row>
    <row r="65" spans="1:5" ht="12.75">
      <c r="A65">
        <v>14</v>
      </c>
      <c r="B65">
        <f t="shared" si="0"/>
        <v>-3</v>
      </c>
      <c r="C65">
        <f t="shared" si="1"/>
        <v>-5</v>
      </c>
      <c r="D65">
        <f t="shared" si="2"/>
        <v>3</v>
      </c>
      <c r="E65">
        <f t="shared" si="3"/>
        <v>-0.958851077208406</v>
      </c>
    </row>
    <row r="66" spans="1:5" ht="12.75">
      <c r="A66">
        <v>15</v>
      </c>
      <c r="B66">
        <f t="shared" si="0"/>
        <v>-2.5</v>
      </c>
      <c r="C66">
        <f t="shared" si="1"/>
        <v>-5.625</v>
      </c>
      <c r="D66">
        <f t="shared" si="2"/>
        <v>2.0625</v>
      </c>
      <c r="E66">
        <f t="shared" si="3"/>
        <v>0.4948079185090459</v>
      </c>
    </row>
    <row r="67" spans="1:5" ht="12.75">
      <c r="A67">
        <v>16</v>
      </c>
      <c r="B67">
        <f t="shared" si="0"/>
        <v>-2</v>
      </c>
      <c r="C67">
        <f t="shared" si="1"/>
        <v>-6</v>
      </c>
      <c r="D67">
        <f t="shared" si="2"/>
        <v>0</v>
      </c>
      <c r="E67">
        <f t="shared" si="3"/>
        <v>1.682941969615793</v>
      </c>
    </row>
    <row r="68" spans="1:5" ht="12.75">
      <c r="A68">
        <v>17</v>
      </c>
      <c r="B68">
        <f t="shared" si="0"/>
        <v>-1.5</v>
      </c>
      <c r="C68">
        <f t="shared" si="1"/>
        <v>-6.125</v>
      </c>
      <c r="D68">
        <f t="shared" si="2"/>
        <v>-2.8125</v>
      </c>
      <c r="E68">
        <f t="shared" si="3"/>
        <v>1.9679718937478738</v>
      </c>
    </row>
    <row r="69" spans="1:5" ht="12.75">
      <c r="A69">
        <v>18</v>
      </c>
      <c r="B69">
        <f t="shared" si="0"/>
        <v>-1</v>
      </c>
      <c r="C69">
        <f t="shared" si="1"/>
        <v>-6</v>
      </c>
      <c r="D69">
        <f t="shared" si="2"/>
        <v>-6</v>
      </c>
      <c r="E69">
        <f t="shared" si="3"/>
        <v>1.196944288207913</v>
      </c>
    </row>
    <row r="70" spans="1:5" ht="12.75">
      <c r="A70">
        <v>19</v>
      </c>
      <c r="B70">
        <f t="shared" si="0"/>
        <v>-0.5</v>
      </c>
      <c r="C70">
        <f t="shared" si="1"/>
        <v>-5.625</v>
      </c>
      <c r="D70">
        <f t="shared" si="2"/>
        <v>-9.1875</v>
      </c>
      <c r="E70">
        <f t="shared" si="3"/>
        <v>-0.21639026906021674</v>
      </c>
    </row>
    <row r="71" spans="1:5" ht="12.75">
      <c r="A71">
        <v>20</v>
      </c>
      <c r="B71">
        <f t="shared" si="0"/>
        <v>0</v>
      </c>
      <c r="C71">
        <f t="shared" si="1"/>
        <v>-5</v>
      </c>
      <c r="D71">
        <f t="shared" si="2"/>
        <v>-12</v>
      </c>
      <c r="E71">
        <f t="shared" si="3"/>
        <v>-1.5136049906158564</v>
      </c>
    </row>
    <row r="72" spans="1:7" ht="12.75">
      <c r="A72">
        <v>21</v>
      </c>
      <c r="B72">
        <f t="shared" si="0"/>
        <v>0.5</v>
      </c>
      <c r="C72">
        <f t="shared" si="1"/>
        <v>-4.125</v>
      </c>
      <c r="D72">
        <f t="shared" si="2"/>
        <v>-14.0625</v>
      </c>
      <c r="E72">
        <f t="shared" si="3"/>
        <v>-1.998585577950756</v>
      </c>
      <c r="G72">
        <f aca="true" t="shared" si="4" ref="G72:G91">LOG(B72,2)</f>
        <v>-1</v>
      </c>
    </row>
    <row r="73" spans="1:7" ht="12.75">
      <c r="A73">
        <v>22</v>
      </c>
      <c r="B73">
        <f t="shared" si="0"/>
        <v>1</v>
      </c>
      <c r="C73">
        <f t="shared" si="1"/>
        <v>-3</v>
      </c>
      <c r="D73">
        <f t="shared" si="2"/>
        <v>-15</v>
      </c>
      <c r="E73">
        <f t="shared" si="3"/>
        <v>-1.4110806511407838</v>
      </c>
      <c r="G73">
        <f t="shared" si="4"/>
        <v>0</v>
      </c>
    </row>
    <row r="74" spans="1:7" ht="12.75">
      <c r="A74">
        <v>23</v>
      </c>
      <c r="B74">
        <f t="shared" si="0"/>
        <v>1.5</v>
      </c>
      <c r="C74">
        <f t="shared" si="1"/>
        <v>-1.625</v>
      </c>
      <c r="D74">
        <f t="shared" si="2"/>
        <v>-14.4375</v>
      </c>
      <c r="E74">
        <f t="shared" si="3"/>
        <v>-0.06635843309511363</v>
      </c>
      <c r="G74">
        <f t="shared" si="4"/>
        <v>0.5849625007211562</v>
      </c>
    </row>
    <row r="75" spans="1:7" ht="12.75">
      <c r="A75">
        <v>24</v>
      </c>
      <c r="B75">
        <f t="shared" si="0"/>
        <v>2</v>
      </c>
      <c r="C75">
        <f t="shared" si="1"/>
        <v>0</v>
      </c>
      <c r="D75">
        <f t="shared" si="2"/>
        <v>-12</v>
      </c>
      <c r="E75">
        <f t="shared" si="3"/>
        <v>1.3139731974375781</v>
      </c>
      <c r="G75">
        <f t="shared" si="4"/>
        <v>1</v>
      </c>
    </row>
    <row r="76" spans="1:7" ht="12.75">
      <c r="A76">
        <v>25</v>
      </c>
      <c r="B76">
        <f t="shared" si="0"/>
        <v>2.5</v>
      </c>
      <c r="C76">
        <f t="shared" si="1"/>
        <v>1.875</v>
      </c>
      <c r="D76">
        <f t="shared" si="2"/>
        <v>-7.3125</v>
      </c>
      <c r="E76">
        <f t="shared" si="3"/>
        <v>1.9891975582223522</v>
      </c>
      <c r="G76">
        <f t="shared" si="4"/>
        <v>1.3219280948873624</v>
      </c>
    </row>
    <row r="77" spans="1:7" ht="12.75">
      <c r="A77">
        <v>26</v>
      </c>
      <c r="B77">
        <f t="shared" si="0"/>
        <v>3</v>
      </c>
      <c r="C77">
        <f t="shared" si="1"/>
        <v>4</v>
      </c>
      <c r="D77">
        <f t="shared" si="2"/>
        <v>0</v>
      </c>
      <c r="E77">
        <f t="shared" si="3"/>
        <v>1.5969742252469805</v>
      </c>
      <c r="G77">
        <f t="shared" si="4"/>
        <v>1.5849625007211563</v>
      </c>
    </row>
    <row r="78" spans="1:7" ht="12.75">
      <c r="A78">
        <v>27</v>
      </c>
      <c r="B78">
        <f t="shared" si="0"/>
        <v>3.5</v>
      </c>
      <c r="C78">
        <f t="shared" si="1"/>
        <v>6.375</v>
      </c>
      <c r="D78">
        <f t="shared" si="2"/>
        <v>10.3125</v>
      </c>
      <c r="E78">
        <f t="shared" si="3"/>
        <v>0.3477789707608671</v>
      </c>
      <c r="G78">
        <f t="shared" si="4"/>
        <v>1.8073549220576042</v>
      </c>
    </row>
    <row r="79" spans="1:7" ht="12.75">
      <c r="A79">
        <v>28</v>
      </c>
      <c r="B79">
        <f t="shared" si="0"/>
        <v>4</v>
      </c>
      <c r="C79">
        <f t="shared" si="1"/>
        <v>9</v>
      </c>
      <c r="D79">
        <f t="shared" si="2"/>
        <v>24</v>
      </c>
      <c r="E79">
        <f t="shared" si="3"/>
        <v>-1.0880422217787395</v>
      </c>
      <c r="G79">
        <f t="shared" si="4"/>
        <v>2</v>
      </c>
    </row>
    <row r="80" spans="1:7" ht="12.75">
      <c r="A80">
        <v>29</v>
      </c>
      <c r="B80">
        <f t="shared" si="0"/>
        <v>4.5</v>
      </c>
      <c r="C80">
        <f t="shared" si="1"/>
        <v>11.875</v>
      </c>
      <c r="D80">
        <f t="shared" si="2"/>
        <v>41.4375</v>
      </c>
      <c r="E80">
        <f t="shared" si="3"/>
        <v>-1.939995735841357</v>
      </c>
      <c r="G80">
        <f t="shared" si="4"/>
        <v>2.1699250014423126</v>
      </c>
    </row>
    <row r="81" spans="1:7" ht="12.75">
      <c r="A81">
        <v>30</v>
      </c>
      <c r="B81">
        <f t="shared" si="0"/>
        <v>5</v>
      </c>
      <c r="C81">
        <f t="shared" si="1"/>
        <v>15</v>
      </c>
      <c r="D81">
        <f t="shared" si="2"/>
        <v>63</v>
      </c>
      <c r="E81">
        <f t="shared" si="3"/>
        <v>-1.750904349376857</v>
      </c>
      <c r="G81">
        <f t="shared" si="4"/>
        <v>2.321928094887362</v>
      </c>
    </row>
    <row r="82" spans="1:7" ht="12.75">
      <c r="A82">
        <v>31</v>
      </c>
      <c r="B82">
        <f t="shared" si="0"/>
        <v>5.5</v>
      </c>
      <c r="C82">
        <f t="shared" si="1"/>
        <v>18.375</v>
      </c>
      <c r="D82">
        <f t="shared" si="2"/>
        <v>89.0625</v>
      </c>
      <c r="E82">
        <f t="shared" si="3"/>
        <v>-0.6222387099622546</v>
      </c>
      <c r="G82">
        <f t="shared" si="4"/>
        <v>2.4594316186372973</v>
      </c>
    </row>
    <row r="83" spans="1:7" ht="12.75">
      <c r="A83">
        <v>32</v>
      </c>
      <c r="B83">
        <f t="shared" si="0"/>
        <v>6</v>
      </c>
      <c r="C83">
        <f t="shared" si="1"/>
        <v>22</v>
      </c>
      <c r="D83">
        <f t="shared" si="2"/>
        <v>120</v>
      </c>
      <c r="E83">
        <f t="shared" si="3"/>
        <v>0.8403340736532818</v>
      </c>
      <c r="G83">
        <f t="shared" si="4"/>
        <v>2.584962500721156</v>
      </c>
    </row>
    <row r="84" spans="1:7" ht="12.75">
      <c r="A84">
        <v>33</v>
      </c>
      <c r="B84">
        <f t="shared" si="0"/>
        <v>6.5</v>
      </c>
      <c r="C84">
        <f t="shared" si="1"/>
        <v>25.875</v>
      </c>
      <c r="D84">
        <f t="shared" si="2"/>
        <v>156.1875</v>
      </c>
      <c r="E84">
        <f t="shared" si="3"/>
        <v>1.8519648856172544</v>
      </c>
      <c r="G84">
        <f t="shared" si="4"/>
        <v>2.700439718141092</v>
      </c>
    </row>
    <row r="85" spans="1:7" ht="12.75">
      <c r="A85">
        <v>34</v>
      </c>
      <c r="B85">
        <f t="shared" si="0"/>
        <v>7</v>
      </c>
      <c r="C85">
        <f t="shared" si="1"/>
        <v>30</v>
      </c>
      <c r="D85">
        <f t="shared" si="2"/>
        <v>198</v>
      </c>
      <c r="E85">
        <f t="shared" si="3"/>
        <v>1.869790111049366</v>
      </c>
      <c r="G85">
        <f t="shared" si="4"/>
        <v>2.807354922057604</v>
      </c>
    </row>
    <row r="86" spans="1:7" ht="12.75">
      <c r="A86">
        <v>35</v>
      </c>
      <c r="B86">
        <f t="shared" si="0"/>
        <v>7.5</v>
      </c>
      <c r="C86">
        <f t="shared" si="1"/>
        <v>34.375</v>
      </c>
      <c r="D86">
        <f t="shared" si="2"/>
        <v>245.8125</v>
      </c>
      <c r="E86">
        <f t="shared" si="3"/>
        <v>0.8842443371530788</v>
      </c>
      <c r="G86">
        <f t="shared" si="4"/>
        <v>2.9068905956085187</v>
      </c>
    </row>
    <row r="87" spans="1:7" ht="12.75">
      <c r="A87">
        <v>36</v>
      </c>
      <c r="B87">
        <f t="shared" si="0"/>
        <v>8</v>
      </c>
      <c r="C87">
        <f t="shared" si="1"/>
        <v>39</v>
      </c>
      <c r="D87">
        <f t="shared" si="2"/>
        <v>300</v>
      </c>
      <c r="E87">
        <f t="shared" si="3"/>
        <v>-0.5758066333301306</v>
      </c>
      <c r="G87">
        <f t="shared" si="4"/>
        <v>3</v>
      </c>
    </row>
    <row r="88" spans="1:7" ht="12.75">
      <c r="A88">
        <v>37</v>
      </c>
      <c r="B88">
        <f t="shared" si="0"/>
        <v>8.5</v>
      </c>
      <c r="C88">
        <f t="shared" si="1"/>
        <v>43.875</v>
      </c>
      <c r="D88">
        <f t="shared" si="2"/>
        <v>360.9375</v>
      </c>
      <c r="E88">
        <f t="shared" si="3"/>
        <v>-1.7268669456158112</v>
      </c>
      <c r="G88">
        <f t="shared" si="4"/>
        <v>3.0874628412503395</v>
      </c>
    </row>
    <row r="89" spans="1:7" ht="12.75">
      <c r="A89">
        <v>38</v>
      </c>
      <c r="B89">
        <f t="shared" si="0"/>
        <v>9</v>
      </c>
      <c r="C89">
        <f t="shared" si="1"/>
        <v>49</v>
      </c>
      <c r="D89">
        <f t="shared" si="2"/>
        <v>429</v>
      </c>
      <c r="E89">
        <f t="shared" si="3"/>
        <v>-1.9512520109363152</v>
      </c>
      <c r="G89">
        <f t="shared" si="4"/>
        <v>3.1699250014423126</v>
      </c>
    </row>
    <row r="90" spans="1:7" ht="12.75">
      <c r="A90">
        <v>39</v>
      </c>
      <c r="B90">
        <f t="shared" si="0"/>
        <v>9.5</v>
      </c>
      <c r="C90">
        <f t="shared" si="1"/>
        <v>54.375</v>
      </c>
      <c r="D90">
        <f t="shared" si="2"/>
        <v>504.5625</v>
      </c>
      <c r="E90">
        <f t="shared" si="3"/>
        <v>-1.1285518079237105</v>
      </c>
      <c r="G90">
        <f t="shared" si="4"/>
        <v>3.2479275134435857</v>
      </c>
    </row>
    <row r="91" spans="1:7" ht="12.75">
      <c r="A91">
        <v>40</v>
      </c>
      <c r="B91">
        <f t="shared" si="0"/>
        <v>10</v>
      </c>
      <c r="C91">
        <f t="shared" si="1"/>
        <v>60</v>
      </c>
      <c r="D91">
        <f t="shared" si="2"/>
        <v>588</v>
      </c>
      <c r="E91">
        <f t="shared" si="3"/>
        <v>0.2997544193259047</v>
      </c>
      <c r="G91">
        <f t="shared" si="4"/>
        <v>3.3219280948873626</v>
      </c>
    </row>
  </sheetData>
  <mergeCells count="14">
    <mergeCell ref="B11:G12"/>
    <mergeCell ref="D15:D16"/>
    <mergeCell ref="I23:J24"/>
    <mergeCell ref="E37:F37"/>
    <mergeCell ref="E15:G16"/>
    <mergeCell ref="E39:F39"/>
    <mergeCell ref="B37:C39"/>
    <mergeCell ref="B26:G29"/>
    <mergeCell ref="B32:C34"/>
    <mergeCell ref="E38:F38"/>
    <mergeCell ref="Q3:R3"/>
    <mergeCell ref="Q4:R4"/>
    <mergeCell ref="Q5:R5"/>
    <mergeCell ref="B2:F6"/>
  </mergeCells>
  <hyperlinks>
    <hyperlink ref="I23:J24" location="Start!D2" display="Start"/>
    <hyperlink ref="R7" location="Doku!A1" display="Info"/>
  </hyperlinks>
  <printOptions/>
  <pageMargins left="0.75" right="0.75" top="1" bottom="1" header="0.4921259845" footer="0.4921259845"/>
  <pageSetup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Tabelle10"/>
  <dimension ref="A1:Y90"/>
  <sheetViews>
    <sheetView showGridLines="0" showRowColHeaders="0" showOutlineSymbols="0" workbookViewId="0" topLeftCell="A1">
      <selection activeCell="R38" sqref="R38:S38"/>
    </sheetView>
  </sheetViews>
  <sheetFormatPr defaultColWidth="11.421875" defaultRowHeight="12.75"/>
  <cols>
    <col min="1" max="1" width="4.7109375" style="0" customWidth="1"/>
    <col min="10" max="10" width="3.7109375" style="0" customWidth="1"/>
    <col min="11" max="11" width="2.140625" style="0" customWidth="1"/>
    <col min="12" max="12" width="6.140625" style="0" customWidth="1"/>
    <col min="13" max="13" width="0.85546875" style="0" customWidth="1"/>
    <col min="14" max="14" width="2.00390625" style="0" customWidth="1"/>
    <col min="15" max="15" width="6.140625" style="0" customWidth="1"/>
    <col min="16" max="16" width="2.140625" style="0" customWidth="1"/>
    <col min="17" max="17" width="2.7109375" style="0" customWidth="1"/>
    <col min="18" max="18" width="2.140625" style="0" customWidth="1"/>
    <col min="19" max="19" width="6.140625" style="0" customWidth="1"/>
    <col min="20" max="20" width="0.85546875" style="0" customWidth="1"/>
    <col min="21" max="21" width="2.00390625" style="0" customWidth="1"/>
    <col min="22" max="22" width="6.140625" style="0" customWidth="1"/>
    <col min="23" max="23" width="2.140625" style="0" customWidth="1"/>
  </cols>
  <sheetData>
    <row r="1" spans="1:25" ht="12.75" customHeight="1">
      <c r="A1" s="244" t="s">
        <v>30</v>
      </c>
      <c r="B1" s="244"/>
      <c r="C1" s="244"/>
      <c r="D1" s="244"/>
      <c r="E1" s="1"/>
      <c r="F1" s="1"/>
      <c r="G1" s="1"/>
      <c r="H1" s="1"/>
      <c r="I1" s="1"/>
      <c r="J1" s="1"/>
      <c r="K1" s="1"/>
      <c r="L1" s="1"/>
      <c r="M1" s="1"/>
      <c r="N1" s="1"/>
      <c r="O1" s="1"/>
      <c r="P1" s="1"/>
      <c r="Q1" s="1"/>
      <c r="R1" s="1"/>
      <c r="S1" s="1"/>
      <c r="T1" s="1"/>
      <c r="U1" s="1"/>
      <c r="V1" s="1"/>
      <c r="W1" s="1"/>
      <c r="X1" s="1"/>
      <c r="Y1" s="1"/>
    </row>
    <row r="2" spans="1:25" ht="12.75">
      <c r="A2" s="1"/>
      <c r="B2" s="1"/>
      <c r="C2" s="1"/>
      <c r="D2" s="1"/>
      <c r="E2" s="1"/>
      <c r="F2" s="1"/>
      <c r="G2" s="1"/>
      <c r="H2" s="1"/>
      <c r="I2" s="1"/>
      <c r="J2" s="1"/>
      <c r="K2" s="1"/>
      <c r="L2" s="1"/>
      <c r="M2" s="1"/>
      <c r="N2" s="1"/>
      <c r="O2" s="1"/>
      <c r="P2" s="1"/>
      <c r="Q2" s="1"/>
      <c r="R2" s="1"/>
      <c r="S2" s="1"/>
      <c r="T2" s="1"/>
      <c r="U2" s="1"/>
      <c r="V2" s="1"/>
      <c r="W2" s="1"/>
      <c r="X2" s="1"/>
      <c r="Y2" s="1"/>
    </row>
    <row r="3" spans="1:25" ht="12.75" customHeight="1">
      <c r="A3" s="1"/>
      <c r="B3" s="2"/>
      <c r="C3" s="2"/>
      <c r="D3" s="2"/>
      <c r="E3" s="2"/>
      <c r="F3" s="2"/>
      <c r="G3" s="2"/>
      <c r="H3" s="1"/>
      <c r="I3" s="1"/>
      <c r="J3" s="1"/>
      <c r="K3" s="1"/>
      <c r="L3" s="1"/>
      <c r="M3" s="1"/>
      <c r="N3" s="1"/>
      <c r="O3" s="1"/>
      <c r="P3" s="1"/>
      <c r="Q3" s="1"/>
      <c r="R3" s="1"/>
      <c r="S3" s="1"/>
      <c r="T3" s="1"/>
      <c r="U3" s="1"/>
      <c r="V3" s="1"/>
      <c r="W3" s="1"/>
      <c r="X3" s="1"/>
      <c r="Y3" s="1"/>
    </row>
    <row r="4" spans="1:25" ht="12.75" customHeight="1">
      <c r="A4" s="1"/>
      <c r="B4" s="3"/>
      <c r="C4" s="3"/>
      <c r="D4" s="3"/>
      <c r="E4" s="3"/>
      <c r="F4" s="3"/>
      <c r="G4" s="3"/>
      <c r="H4" s="1"/>
      <c r="I4" s="1"/>
      <c r="J4" s="1"/>
      <c r="K4" s="1"/>
      <c r="L4" s="1"/>
      <c r="M4" s="1"/>
      <c r="N4" s="1"/>
      <c r="O4" s="1"/>
      <c r="P4" s="1"/>
      <c r="Q4" s="1"/>
      <c r="R4" s="1"/>
      <c r="S4" s="1"/>
      <c r="T4" s="1"/>
      <c r="U4" s="1"/>
      <c r="V4" s="1"/>
      <c r="W4" s="1"/>
      <c r="X4" s="1"/>
      <c r="Y4" s="1"/>
    </row>
    <row r="5" spans="1:25" ht="12.75" customHeight="1">
      <c r="A5" s="1"/>
      <c r="B5" s="4"/>
      <c r="C5" s="4"/>
      <c r="D5" s="4"/>
      <c r="E5" s="4"/>
      <c r="F5" s="4"/>
      <c r="G5" s="4"/>
      <c r="H5" s="1"/>
      <c r="I5" s="1"/>
      <c r="J5" s="1"/>
      <c r="K5" s="55"/>
      <c r="L5" s="55"/>
      <c r="M5" s="55"/>
      <c r="N5" s="55"/>
      <c r="O5" s="55"/>
      <c r="P5" s="55"/>
      <c r="Q5" s="55"/>
      <c r="R5" s="55"/>
      <c r="S5" s="55"/>
      <c r="T5" s="55"/>
      <c r="U5" s="55"/>
      <c r="V5" s="55"/>
      <c r="W5" s="55"/>
      <c r="X5" s="1"/>
      <c r="Y5" s="1"/>
    </row>
    <row r="6" spans="1:25" ht="12.75" customHeight="1">
      <c r="A6" s="1"/>
      <c r="B6" s="4"/>
      <c r="C6" s="4"/>
      <c r="D6" s="4"/>
      <c r="E6" s="4"/>
      <c r="F6" s="4"/>
      <c r="G6" s="4"/>
      <c r="H6" s="1"/>
      <c r="I6" s="1"/>
      <c r="J6" s="1"/>
      <c r="K6" s="55"/>
      <c r="L6" s="55"/>
      <c r="M6" s="55"/>
      <c r="N6" s="55"/>
      <c r="O6" s="55"/>
      <c r="P6" s="55"/>
      <c r="Q6" s="55"/>
      <c r="R6" s="55"/>
      <c r="S6" s="55"/>
      <c r="T6" s="55"/>
      <c r="U6" s="55"/>
      <c r="V6" s="55"/>
      <c r="W6" s="55"/>
      <c r="X6" s="1"/>
      <c r="Y6" s="1"/>
    </row>
    <row r="7" spans="1:25" ht="12.75">
      <c r="A7" s="1"/>
      <c r="B7" s="1"/>
      <c r="C7" s="1"/>
      <c r="D7" s="1"/>
      <c r="E7" s="1"/>
      <c r="F7" s="1"/>
      <c r="G7" s="1"/>
      <c r="H7" s="1"/>
      <c r="I7" s="1"/>
      <c r="J7" s="1"/>
      <c r="K7" s="55"/>
      <c r="L7" s="55"/>
      <c r="M7" s="55"/>
      <c r="N7" s="55"/>
      <c r="O7" s="55"/>
      <c r="P7" s="55"/>
      <c r="Q7" s="55"/>
      <c r="R7" s="55"/>
      <c r="S7" s="55"/>
      <c r="T7" s="55"/>
      <c r="U7" s="55"/>
      <c r="V7" s="55"/>
      <c r="W7" s="55"/>
      <c r="X7" s="1"/>
      <c r="Y7" s="1"/>
    </row>
    <row r="8" spans="1:25" ht="12.75" customHeight="1">
      <c r="A8" s="1"/>
      <c r="B8" s="1"/>
      <c r="C8" s="1"/>
      <c r="D8" s="1"/>
      <c r="E8" s="1"/>
      <c r="F8" s="1"/>
      <c r="G8" s="1"/>
      <c r="H8" s="1"/>
      <c r="I8" s="1"/>
      <c r="J8" s="1"/>
      <c r="K8" s="55"/>
      <c r="L8" s="204" t="s">
        <v>22</v>
      </c>
      <c r="M8" s="205"/>
      <c r="N8" s="205"/>
      <c r="O8" s="205"/>
      <c r="P8" s="205"/>
      <c r="Q8" s="205"/>
      <c r="R8" s="205"/>
      <c r="S8" s="205"/>
      <c r="T8" s="205"/>
      <c r="U8" s="205"/>
      <c r="V8" s="206"/>
      <c r="W8" s="55"/>
      <c r="X8" s="1"/>
      <c r="Y8" s="1"/>
    </row>
    <row r="9" spans="1:25" ht="12.75">
      <c r="A9" s="1"/>
      <c r="B9" s="1"/>
      <c r="C9" s="1"/>
      <c r="D9" s="1"/>
      <c r="E9" s="1"/>
      <c r="F9" s="1"/>
      <c r="G9" s="1"/>
      <c r="H9" s="1"/>
      <c r="I9" s="1"/>
      <c r="J9" s="1"/>
      <c r="K9" s="55"/>
      <c r="L9" s="285"/>
      <c r="M9" s="286"/>
      <c r="N9" s="286"/>
      <c r="O9" s="286"/>
      <c r="P9" s="286"/>
      <c r="Q9" s="286"/>
      <c r="R9" s="286"/>
      <c r="S9" s="286"/>
      <c r="T9" s="286"/>
      <c r="U9" s="286"/>
      <c r="V9" s="287"/>
      <c r="W9" s="55"/>
      <c r="X9" s="1"/>
      <c r="Y9" s="1"/>
    </row>
    <row r="10" spans="1:25" ht="12.75">
      <c r="A10" s="1"/>
      <c r="B10" s="1"/>
      <c r="C10" s="1"/>
      <c r="D10" s="1"/>
      <c r="E10" s="1"/>
      <c r="F10" s="1"/>
      <c r="G10" s="1"/>
      <c r="H10" s="1"/>
      <c r="I10" s="1"/>
      <c r="J10" s="1"/>
      <c r="K10" s="55"/>
      <c r="L10" s="218"/>
      <c r="M10" s="218"/>
      <c r="N10" s="218"/>
      <c r="O10" s="218"/>
      <c r="P10" s="218"/>
      <c r="Q10" s="218"/>
      <c r="R10" s="218"/>
      <c r="S10" s="218"/>
      <c r="T10" s="218"/>
      <c r="U10" s="218"/>
      <c r="V10" s="218"/>
      <c r="W10" s="55"/>
      <c r="X10" s="1"/>
      <c r="Y10" s="1"/>
    </row>
    <row r="11" spans="1:25" ht="12.75">
      <c r="A11" s="1"/>
      <c r="B11" s="1"/>
      <c r="C11" s="1"/>
      <c r="D11" s="1"/>
      <c r="E11" s="1"/>
      <c r="F11" s="1"/>
      <c r="G11" s="1"/>
      <c r="H11" s="1"/>
      <c r="I11" s="1"/>
      <c r="J11" s="1"/>
      <c r="K11" s="55"/>
      <c r="L11" s="218"/>
      <c r="M11" s="218"/>
      <c r="N11" s="218"/>
      <c r="O11" s="218"/>
      <c r="P11" s="218"/>
      <c r="Q11" s="218"/>
      <c r="R11" s="218"/>
      <c r="S11" s="218"/>
      <c r="T11" s="218"/>
      <c r="U11" s="218"/>
      <c r="V11" s="218"/>
      <c r="W11" s="55"/>
      <c r="X11" s="1"/>
      <c r="Y11" s="1"/>
    </row>
    <row r="12" spans="1:25" ht="12.75">
      <c r="A12" s="1"/>
      <c r="B12" s="1"/>
      <c r="C12" s="1"/>
      <c r="D12" s="1"/>
      <c r="E12" s="1"/>
      <c r="F12" s="1"/>
      <c r="G12" s="1"/>
      <c r="H12" s="1"/>
      <c r="I12" s="1"/>
      <c r="J12" s="1"/>
      <c r="K12" s="55"/>
      <c r="L12" s="262" t="s">
        <v>57</v>
      </c>
      <c r="M12" s="264"/>
      <c r="N12" s="264"/>
      <c r="O12" s="264"/>
      <c r="P12" s="264"/>
      <c r="Q12" s="264"/>
      <c r="R12" s="264"/>
      <c r="S12" s="264"/>
      <c r="T12" s="264"/>
      <c r="U12" s="264"/>
      <c r="V12" s="276"/>
      <c r="W12" s="55"/>
      <c r="X12" s="1"/>
      <c r="Y12" s="1"/>
    </row>
    <row r="13" spans="1:25" ht="12.75" customHeight="1">
      <c r="A13" s="1"/>
      <c r="B13" s="1"/>
      <c r="C13" s="1"/>
      <c r="D13" s="1"/>
      <c r="E13" s="1"/>
      <c r="F13" s="1"/>
      <c r="G13" s="1"/>
      <c r="H13" s="1"/>
      <c r="I13" s="1"/>
      <c r="J13" s="1"/>
      <c r="K13" s="55"/>
      <c r="L13" s="263"/>
      <c r="M13" s="265"/>
      <c r="N13" s="265"/>
      <c r="O13" s="265"/>
      <c r="P13" s="265"/>
      <c r="Q13" s="265"/>
      <c r="R13" s="265"/>
      <c r="S13" s="265"/>
      <c r="T13" s="265"/>
      <c r="U13" s="265"/>
      <c r="V13" s="277"/>
      <c r="W13" s="55"/>
      <c r="X13" s="1"/>
      <c r="Y13" s="1"/>
    </row>
    <row r="14" spans="1:25" ht="12.75" customHeight="1">
      <c r="A14" s="1"/>
      <c r="B14" s="1"/>
      <c r="C14" s="1"/>
      <c r="D14" s="1"/>
      <c r="E14" s="1"/>
      <c r="F14" s="1"/>
      <c r="G14" s="1"/>
      <c r="H14" s="1"/>
      <c r="I14" s="1"/>
      <c r="J14" s="1"/>
      <c r="K14" s="55"/>
      <c r="L14" s="218"/>
      <c r="M14" s="218"/>
      <c r="N14" s="218"/>
      <c r="O14" s="218"/>
      <c r="P14" s="218"/>
      <c r="Q14" s="218"/>
      <c r="R14" s="218"/>
      <c r="S14" s="218"/>
      <c r="T14" s="218"/>
      <c r="U14" s="218"/>
      <c r="V14" s="218"/>
      <c r="W14" s="55"/>
      <c r="X14" s="1"/>
      <c r="Y14" s="1"/>
    </row>
    <row r="15" spans="1:25" ht="12.75" customHeight="1">
      <c r="A15" s="1"/>
      <c r="B15" s="1"/>
      <c r="C15" s="1"/>
      <c r="D15" s="1"/>
      <c r="E15" s="1"/>
      <c r="F15" s="1"/>
      <c r="G15" s="1"/>
      <c r="H15" s="1"/>
      <c r="I15" s="1"/>
      <c r="J15" s="1"/>
      <c r="K15" s="55"/>
      <c r="L15" s="218"/>
      <c r="M15" s="218"/>
      <c r="N15" s="218"/>
      <c r="O15" s="218"/>
      <c r="P15" s="218"/>
      <c r="Q15" s="218"/>
      <c r="R15" s="218"/>
      <c r="S15" s="218"/>
      <c r="T15" s="218"/>
      <c r="U15" s="218"/>
      <c r="V15" s="218"/>
      <c r="W15" s="55"/>
      <c r="X15" s="1"/>
      <c r="Y15" s="1"/>
    </row>
    <row r="16" spans="1:25" ht="12.75" customHeight="1">
      <c r="A16" s="1"/>
      <c r="B16" s="1"/>
      <c r="C16" s="1"/>
      <c r="D16" s="1"/>
      <c r="E16" s="1"/>
      <c r="F16" s="1"/>
      <c r="G16" s="1"/>
      <c r="H16" s="1"/>
      <c r="I16" s="1"/>
      <c r="J16" s="1"/>
      <c r="K16" s="55"/>
      <c r="L16" s="55"/>
      <c r="M16" s="55"/>
      <c r="N16" s="55"/>
      <c r="O16" s="55"/>
      <c r="P16" s="55"/>
      <c r="Q16" s="55"/>
      <c r="R16" s="55"/>
      <c r="S16" s="55"/>
      <c r="T16" s="55"/>
      <c r="U16" s="55"/>
      <c r="V16" s="55"/>
      <c r="W16" s="55"/>
      <c r="X16" s="1"/>
      <c r="Y16" s="1"/>
    </row>
    <row r="17" spans="1:25" ht="12.75" customHeight="1">
      <c r="A17" s="1"/>
      <c r="B17" s="1"/>
      <c r="C17" s="1"/>
      <c r="D17" s="1"/>
      <c r="E17" s="1"/>
      <c r="F17" s="1"/>
      <c r="G17" s="1"/>
      <c r="H17" s="1"/>
      <c r="I17" s="1"/>
      <c r="J17" s="1"/>
      <c r="K17" s="219"/>
      <c r="L17" s="220"/>
      <c r="M17" s="55"/>
      <c r="N17" s="55"/>
      <c r="O17" s="219"/>
      <c r="P17" s="220"/>
      <c r="Q17" s="55"/>
      <c r="R17" s="219"/>
      <c r="S17" s="220"/>
      <c r="T17" s="55"/>
      <c r="U17" s="55"/>
      <c r="V17" s="219"/>
      <c r="W17" s="220"/>
      <c r="X17" s="1"/>
      <c r="Y17" s="1"/>
    </row>
    <row r="18" spans="1:25" ht="12.75" customHeight="1">
      <c r="A18" s="1"/>
      <c r="B18" s="1"/>
      <c r="C18" s="1"/>
      <c r="D18" s="1"/>
      <c r="E18" s="1"/>
      <c r="F18" s="1"/>
      <c r="G18" s="1"/>
      <c r="H18" s="1"/>
      <c r="I18" s="1"/>
      <c r="J18" s="1"/>
      <c r="K18" s="221" t="s">
        <v>4</v>
      </c>
      <c r="L18" s="222"/>
      <c r="M18" s="5"/>
      <c r="N18" s="5"/>
      <c r="O18" s="221" t="s">
        <v>9</v>
      </c>
      <c r="P18" s="222"/>
      <c r="Q18" s="5"/>
      <c r="R18" s="221" t="s">
        <v>11</v>
      </c>
      <c r="S18" s="222"/>
      <c r="T18" s="55"/>
      <c r="U18" s="55"/>
      <c r="V18" s="221" t="s">
        <v>6</v>
      </c>
      <c r="W18" s="222"/>
      <c r="X18" s="1"/>
      <c r="Y18" s="1"/>
    </row>
    <row r="19" spans="1:25" ht="12.75" customHeight="1">
      <c r="A19" s="1"/>
      <c r="B19" s="1"/>
      <c r="C19" s="1"/>
      <c r="D19" s="1"/>
      <c r="E19" s="1"/>
      <c r="F19" s="1"/>
      <c r="G19" s="1"/>
      <c r="H19" s="1"/>
      <c r="I19" s="1"/>
      <c r="J19" s="1"/>
      <c r="K19" s="200"/>
      <c r="L19" s="201"/>
      <c r="M19" s="55"/>
      <c r="N19" s="55"/>
      <c r="O19" s="200"/>
      <c r="P19" s="201"/>
      <c r="Q19" s="55"/>
      <c r="R19" s="72"/>
      <c r="S19" s="89"/>
      <c r="T19" s="55"/>
      <c r="U19" s="55"/>
      <c r="V19" s="72"/>
      <c r="W19" s="89"/>
      <c r="X19" s="1"/>
      <c r="Y19" s="1"/>
    </row>
    <row r="20" spans="1:25" ht="12.75">
      <c r="A20" s="1"/>
      <c r="B20" s="1"/>
      <c r="C20" s="1"/>
      <c r="D20" s="1"/>
      <c r="E20" s="1"/>
      <c r="F20" s="1"/>
      <c r="G20" s="1"/>
      <c r="H20" s="1"/>
      <c r="I20" s="1"/>
      <c r="J20" s="1"/>
      <c r="K20" s="202">
        <f>(L22-4)/4</f>
        <v>0.25</v>
      </c>
      <c r="L20" s="203"/>
      <c r="M20" s="5"/>
      <c r="N20" s="5"/>
      <c r="O20" s="202">
        <f>(O22-20)/2</f>
        <v>-1.5</v>
      </c>
      <c r="P20" s="203"/>
      <c r="Q20" s="5"/>
      <c r="R20" s="202">
        <f>(S22-20)/2</f>
        <v>3</v>
      </c>
      <c r="S20" s="203"/>
      <c r="T20" s="55"/>
      <c r="U20" s="55"/>
      <c r="V20" s="202">
        <f>(V22-20)</f>
        <v>8</v>
      </c>
      <c r="W20" s="203"/>
      <c r="X20" s="1"/>
      <c r="Y20" s="1"/>
    </row>
    <row r="21" spans="1:25" ht="12.75">
      <c r="A21" s="1"/>
      <c r="B21" s="1"/>
      <c r="C21" s="1"/>
      <c r="D21" s="1"/>
      <c r="E21" s="1"/>
      <c r="F21" s="1"/>
      <c r="G21" s="1"/>
      <c r="H21" s="1"/>
      <c r="I21" s="1"/>
      <c r="J21" s="1"/>
      <c r="K21" s="200"/>
      <c r="L21" s="201"/>
      <c r="M21" s="55"/>
      <c r="N21" s="55"/>
      <c r="O21" s="200"/>
      <c r="P21" s="201"/>
      <c r="Q21" s="55"/>
      <c r="R21" s="200"/>
      <c r="S21" s="201"/>
      <c r="T21" s="55"/>
      <c r="U21" s="55"/>
      <c r="V21" s="72"/>
      <c r="W21" s="89"/>
      <c r="X21" s="1"/>
      <c r="Y21" s="1"/>
    </row>
    <row r="22" spans="1:25" ht="12.75">
      <c r="A22" s="1"/>
      <c r="B22" s="1"/>
      <c r="C22" s="1"/>
      <c r="D22" s="1"/>
      <c r="E22" s="1"/>
      <c r="F22" s="1"/>
      <c r="G22" s="1"/>
      <c r="H22" s="1"/>
      <c r="I22" s="1"/>
      <c r="J22" s="1"/>
      <c r="K22" s="72"/>
      <c r="L22" s="89">
        <v>5</v>
      </c>
      <c r="M22" s="55"/>
      <c r="N22" s="55"/>
      <c r="O22" s="72">
        <v>17</v>
      </c>
      <c r="P22" s="89"/>
      <c r="Q22" s="55"/>
      <c r="R22" s="72"/>
      <c r="S22" s="89">
        <v>26</v>
      </c>
      <c r="T22" s="55"/>
      <c r="U22" s="55"/>
      <c r="V22" s="72">
        <v>28</v>
      </c>
      <c r="W22" s="89"/>
      <c r="X22" s="1"/>
      <c r="Y22" s="1"/>
    </row>
    <row r="23" spans="1:25" ht="12.75">
      <c r="A23" s="1"/>
      <c r="B23" s="1"/>
      <c r="C23" s="1"/>
      <c r="D23" s="1"/>
      <c r="E23" s="1"/>
      <c r="F23" s="1"/>
      <c r="G23" s="1"/>
      <c r="H23" s="1"/>
      <c r="I23" s="1"/>
      <c r="J23" s="1"/>
      <c r="K23" s="73"/>
      <c r="L23" s="91"/>
      <c r="M23" s="55"/>
      <c r="N23" s="55"/>
      <c r="O23" s="73"/>
      <c r="P23" s="91"/>
      <c r="Q23" s="55"/>
      <c r="R23" s="73"/>
      <c r="S23" s="91"/>
      <c r="T23" s="55"/>
      <c r="U23" s="55"/>
      <c r="V23" s="73"/>
      <c r="W23" s="91"/>
      <c r="X23" s="1"/>
      <c r="Y23" s="1"/>
    </row>
    <row r="24" spans="1:25" ht="12.75">
      <c r="A24" s="1"/>
      <c r="B24" s="1"/>
      <c r="C24" s="1"/>
      <c r="D24" s="1"/>
      <c r="E24" s="1"/>
      <c r="F24" s="1"/>
      <c r="G24" s="1"/>
      <c r="H24" s="1"/>
      <c r="I24" s="1"/>
      <c r="J24" s="1"/>
      <c r="K24" s="55"/>
      <c r="L24" s="55"/>
      <c r="M24" s="55"/>
      <c r="N24" s="55"/>
      <c r="O24" s="55"/>
      <c r="P24" s="55"/>
      <c r="Q24" s="55"/>
      <c r="R24" s="55"/>
      <c r="S24" s="55"/>
      <c r="T24" s="55"/>
      <c r="U24" s="55"/>
      <c r="V24" s="55"/>
      <c r="W24" s="55"/>
      <c r="X24" s="1"/>
      <c r="Y24" s="1"/>
    </row>
    <row r="25" spans="1:25" ht="12.75">
      <c r="A25" s="1"/>
      <c r="B25" s="1"/>
      <c r="C25" s="1"/>
      <c r="D25" s="1"/>
      <c r="E25" s="1"/>
      <c r="F25" s="1"/>
      <c r="G25" s="1"/>
      <c r="H25" s="1"/>
      <c r="I25" s="1"/>
      <c r="J25" s="1"/>
      <c r="K25" s="55"/>
      <c r="L25" s="55"/>
      <c r="M25" s="55"/>
      <c r="N25" s="55"/>
      <c r="O25" s="55"/>
      <c r="P25" s="55"/>
      <c r="Q25" s="55"/>
      <c r="R25" s="55"/>
      <c r="S25" s="55"/>
      <c r="T25" s="55"/>
      <c r="U25" s="55"/>
      <c r="V25" s="55"/>
      <c r="W25" s="55"/>
      <c r="X25" s="1"/>
      <c r="Y25" s="1"/>
    </row>
    <row r="26" spans="1:25" ht="12.75">
      <c r="A26" s="1"/>
      <c r="B26" s="1"/>
      <c r="C26" s="1"/>
      <c r="D26" s="1"/>
      <c r="E26" s="1"/>
      <c r="F26" s="1"/>
      <c r="G26" s="1"/>
      <c r="H26" s="1"/>
      <c r="I26" s="1"/>
      <c r="J26" s="1"/>
      <c r="K26" s="289" t="s">
        <v>46</v>
      </c>
      <c r="L26" s="290"/>
      <c r="M26" s="290"/>
      <c r="N26" s="290"/>
      <c r="O26" s="290"/>
      <c r="P26" s="291"/>
      <c r="Q26" s="55"/>
      <c r="R26" s="245" t="str">
        <f>IF(S28=L29,"Sattelpunkt","Wendepunkt")</f>
        <v>Sattelpunkt</v>
      </c>
      <c r="S26" s="246"/>
      <c r="T26" s="246"/>
      <c r="U26" s="246"/>
      <c r="V26" s="246"/>
      <c r="W26" s="247"/>
      <c r="X26" s="1"/>
      <c r="Y26" s="1"/>
    </row>
    <row r="27" spans="1:25" ht="12.75" customHeight="1">
      <c r="A27" s="1"/>
      <c r="B27" s="1"/>
      <c r="C27" s="1"/>
      <c r="D27" s="1"/>
      <c r="E27" s="1"/>
      <c r="F27" s="1"/>
      <c r="G27" s="1"/>
      <c r="H27" s="1"/>
      <c r="I27" s="1"/>
      <c r="J27" s="1"/>
      <c r="K27" s="292"/>
      <c r="L27" s="293"/>
      <c r="M27" s="293"/>
      <c r="N27" s="293"/>
      <c r="O27" s="293"/>
      <c r="P27" s="294"/>
      <c r="Q27" s="55"/>
      <c r="R27" s="59"/>
      <c r="S27" s="297"/>
      <c r="T27" s="297"/>
      <c r="U27" s="297"/>
      <c r="V27" s="297"/>
      <c r="W27" s="77"/>
      <c r="X27" s="1"/>
      <c r="Y27" s="1"/>
    </row>
    <row r="28" spans="1:25" ht="12.75">
      <c r="A28" s="1"/>
      <c r="B28" s="1"/>
      <c r="C28" s="1"/>
      <c r="D28" s="1"/>
      <c r="E28" s="1"/>
      <c r="F28" s="1"/>
      <c r="G28" s="1"/>
      <c r="H28" s="1"/>
      <c r="I28" s="1"/>
      <c r="J28" s="1"/>
      <c r="K28" s="59"/>
      <c r="L28" s="54"/>
      <c r="M28" s="54"/>
      <c r="N28" s="54"/>
      <c r="O28" s="54"/>
      <c r="P28" s="77"/>
      <c r="Q28" s="55"/>
      <c r="R28" s="95" t="s">
        <v>45</v>
      </c>
      <c r="S28" s="79">
        <f>IF(G51=FALSE,"",-O20/3/K20)</f>
        <v>2</v>
      </c>
      <c r="T28" s="83" t="s">
        <v>44</v>
      </c>
      <c r="U28" s="229">
        <f>IF(S28="","",K20*S28^3+O20*S28^2+S28*R20+V20)</f>
        <v>10</v>
      </c>
      <c r="V28" s="229"/>
      <c r="W28" s="82" t="s">
        <v>43</v>
      </c>
      <c r="X28" s="1"/>
      <c r="Y28" s="1"/>
    </row>
    <row r="29" spans="1:25" ht="12.75">
      <c r="A29" s="1"/>
      <c r="B29" s="1"/>
      <c r="C29" s="1"/>
      <c r="D29" s="1"/>
      <c r="E29" s="1"/>
      <c r="F29" s="1"/>
      <c r="G29" s="1"/>
      <c r="H29" s="1"/>
      <c r="I29" s="1"/>
      <c r="J29" s="1"/>
      <c r="K29" s="98" t="s">
        <v>45</v>
      </c>
      <c r="L29" s="36">
        <f>IF(G51=FALSE,G55,G53)</f>
        <v>2</v>
      </c>
      <c r="M29" s="36" t="s">
        <v>44</v>
      </c>
      <c r="N29" s="227">
        <f>IF(L29="","",$K$20*L29^3+$O$20*L29^2+$R$20*L29+$V$20)</f>
        <v>10</v>
      </c>
      <c r="O29" s="227"/>
      <c r="P29" s="99" t="s">
        <v>43</v>
      </c>
      <c r="Q29" s="55"/>
      <c r="R29" s="55"/>
      <c r="S29" s="101"/>
      <c r="T29" s="101"/>
      <c r="U29" s="101"/>
      <c r="V29" s="101"/>
      <c r="W29" s="55"/>
      <c r="X29" s="1"/>
      <c r="Y29" s="1"/>
    </row>
    <row r="30" spans="1:25" ht="12.75">
      <c r="A30" s="1"/>
      <c r="B30" s="1"/>
      <c r="C30" s="1"/>
      <c r="D30" s="1"/>
      <c r="E30" s="1"/>
      <c r="F30" s="1"/>
      <c r="G30" s="1"/>
      <c r="H30" s="1"/>
      <c r="I30" s="1"/>
      <c r="J30" s="1"/>
      <c r="K30" s="95" t="s">
        <v>45</v>
      </c>
      <c r="L30" s="79">
        <f>IF(G54=G53,"",G54)</f>
      </c>
      <c r="M30" s="83" t="s">
        <v>44</v>
      </c>
      <c r="N30" s="229">
        <f>IF(G54=G53,"",$K$20*L30^3+$O$20*L30^2+$R$20*L30+$V$20)</f>
      </c>
      <c r="O30" s="229"/>
      <c r="P30" s="102" t="s">
        <v>43</v>
      </c>
      <c r="Q30" s="55"/>
      <c r="R30" s="55"/>
      <c r="S30" s="55"/>
      <c r="T30" s="55"/>
      <c r="U30" s="55"/>
      <c r="V30" s="55"/>
      <c r="W30" s="55"/>
      <c r="X30" s="1"/>
      <c r="Y30" s="1"/>
    </row>
    <row r="31" spans="1:25" ht="12.75">
      <c r="A31" s="1"/>
      <c r="B31" s="1"/>
      <c r="C31" s="1"/>
      <c r="D31" s="1"/>
      <c r="E31" s="1"/>
      <c r="F31" s="1"/>
      <c r="G31" s="1"/>
      <c r="H31" s="1"/>
      <c r="I31" s="1"/>
      <c r="J31" s="1"/>
      <c r="K31" s="55"/>
      <c r="L31" s="71"/>
      <c r="M31" s="55"/>
      <c r="N31" s="55"/>
      <c r="O31" s="55"/>
      <c r="P31" s="55"/>
      <c r="Q31" s="55"/>
      <c r="R31" s="55"/>
      <c r="S31" s="55"/>
      <c r="T31" s="55"/>
      <c r="U31" s="55"/>
      <c r="V31" s="55"/>
      <c r="W31" s="55"/>
      <c r="X31" s="1"/>
      <c r="Y31" s="1"/>
    </row>
    <row r="32" spans="1:25" ht="12.75">
      <c r="A32" s="1"/>
      <c r="B32" s="1"/>
      <c r="C32" s="1"/>
      <c r="D32" s="1"/>
      <c r="E32" s="1"/>
      <c r="F32" s="1"/>
      <c r="G32" s="1"/>
      <c r="H32" s="1"/>
      <c r="I32" s="1"/>
      <c r="J32" s="1"/>
      <c r="K32" s="55"/>
      <c r="L32" s="71"/>
      <c r="M32" s="55"/>
      <c r="N32" s="55"/>
      <c r="O32" s="55"/>
      <c r="P32" s="55"/>
      <c r="Q32" s="55"/>
      <c r="R32" s="55"/>
      <c r="S32" s="55"/>
      <c r="T32" s="55"/>
      <c r="U32" s="55"/>
      <c r="V32" s="55"/>
      <c r="W32" s="55"/>
      <c r="X32" s="1"/>
      <c r="Y32" s="1"/>
    </row>
    <row r="33" spans="1:25" ht="12.75">
      <c r="A33" s="1"/>
      <c r="B33" s="1"/>
      <c r="C33" s="1"/>
      <c r="D33" s="1"/>
      <c r="E33" s="1"/>
      <c r="F33" s="1"/>
      <c r="G33" s="1"/>
      <c r="H33" s="1"/>
      <c r="I33" s="1"/>
      <c r="J33" s="1"/>
      <c r="K33" s="55"/>
      <c r="L33" s="55"/>
      <c r="M33" s="55"/>
      <c r="N33" s="55"/>
      <c r="O33" s="55"/>
      <c r="P33" s="55"/>
      <c r="Q33" s="55"/>
      <c r="R33" s="55"/>
      <c r="S33" s="55"/>
      <c r="T33" s="55"/>
      <c r="U33" s="55"/>
      <c r="V33" s="55"/>
      <c r="W33" s="55"/>
      <c r="X33" s="1"/>
      <c r="Y33" s="1"/>
    </row>
    <row r="34" spans="1:25" ht="12.75">
      <c r="A34" s="1"/>
      <c r="B34" s="1"/>
      <c r="C34" s="1"/>
      <c r="D34" s="1"/>
      <c r="E34" s="1"/>
      <c r="F34" s="1"/>
      <c r="G34" s="1"/>
      <c r="H34" s="1"/>
      <c r="I34" s="1"/>
      <c r="J34" s="1"/>
      <c r="K34" s="55"/>
      <c r="L34" s="55"/>
      <c r="M34" s="55"/>
      <c r="N34" s="55"/>
      <c r="O34" s="55"/>
      <c r="P34" s="55"/>
      <c r="Q34" s="55"/>
      <c r="R34" s="55"/>
      <c r="S34" s="55"/>
      <c r="T34" s="55"/>
      <c r="U34" s="55"/>
      <c r="V34" s="55"/>
      <c r="W34" s="55"/>
      <c r="X34" s="1"/>
      <c r="Y34" s="1"/>
    </row>
    <row r="35" spans="1:25" ht="12.75">
      <c r="A35" s="1"/>
      <c r="B35" s="1"/>
      <c r="C35" s="1"/>
      <c r="D35" s="1"/>
      <c r="E35" s="1"/>
      <c r="F35" s="1"/>
      <c r="G35" s="1"/>
      <c r="H35" s="1"/>
      <c r="I35" s="1"/>
      <c r="J35" s="1"/>
      <c r="K35" s="55"/>
      <c r="L35" s="55"/>
      <c r="M35" s="55"/>
      <c r="N35" s="55"/>
      <c r="O35" s="55"/>
      <c r="P35" s="55"/>
      <c r="Q35" s="55"/>
      <c r="R35" s="55"/>
      <c r="S35" s="55"/>
      <c r="T35" s="55"/>
      <c r="U35" s="55"/>
      <c r="V35" s="55"/>
      <c r="W35" s="55"/>
      <c r="X35" s="1"/>
      <c r="Y35" s="1"/>
    </row>
    <row r="36" spans="1:25" ht="12.75">
      <c r="A36" s="1"/>
      <c r="B36" s="1"/>
      <c r="C36" s="1"/>
      <c r="D36" s="1"/>
      <c r="E36" s="1"/>
      <c r="F36" s="1"/>
      <c r="G36" s="1"/>
      <c r="H36" s="1"/>
      <c r="I36" s="1"/>
      <c r="J36" s="1"/>
      <c r="K36" s="55"/>
      <c r="L36" s="55"/>
      <c r="M36" s="55"/>
      <c r="N36" s="55"/>
      <c r="O36" s="55"/>
      <c r="P36" s="55"/>
      <c r="Q36" s="55"/>
      <c r="R36" s="55"/>
      <c r="S36" s="55"/>
      <c r="T36" s="55"/>
      <c r="U36" s="55"/>
      <c r="V36" s="55"/>
      <c r="W36" s="55"/>
      <c r="X36" s="1"/>
      <c r="Y36" s="1"/>
    </row>
    <row r="37" spans="1:25" ht="12.75">
      <c r="A37" s="1"/>
      <c r="B37" s="1"/>
      <c r="C37" s="1"/>
      <c r="D37" s="1"/>
      <c r="E37" s="1"/>
      <c r="F37" s="1"/>
      <c r="G37" s="1"/>
      <c r="H37" s="1"/>
      <c r="I37" s="1"/>
      <c r="J37" s="1"/>
      <c r="K37" s="55"/>
      <c r="L37" s="55"/>
      <c r="M37" s="55"/>
      <c r="N37" s="55"/>
      <c r="O37" s="55"/>
      <c r="P37" s="55"/>
      <c r="Q37" s="55"/>
      <c r="R37" s="55"/>
      <c r="S37" s="55"/>
      <c r="T37" s="55"/>
      <c r="U37" s="55"/>
      <c r="V37" s="55"/>
      <c r="W37" s="55"/>
      <c r="X37" s="1"/>
      <c r="Y37" s="1"/>
    </row>
    <row r="38" spans="1:25" ht="12.75">
      <c r="A38" s="1"/>
      <c r="B38" s="1"/>
      <c r="C38" s="1"/>
      <c r="D38" s="1"/>
      <c r="E38" s="1"/>
      <c r="F38" s="1"/>
      <c r="G38" s="1"/>
      <c r="H38" s="1"/>
      <c r="I38" s="1"/>
      <c r="J38" s="1"/>
      <c r="K38" s="55"/>
      <c r="L38" s="55"/>
      <c r="M38" s="55"/>
      <c r="N38" s="55"/>
      <c r="O38" s="55"/>
      <c r="P38" s="55"/>
      <c r="Q38" s="55"/>
      <c r="R38" s="295" t="s">
        <v>5</v>
      </c>
      <c r="S38" s="296"/>
      <c r="T38" s="55"/>
      <c r="U38" s="55"/>
      <c r="V38" s="55"/>
      <c r="W38" s="55"/>
      <c r="X38" s="1"/>
      <c r="Y38" s="1"/>
    </row>
    <row r="39" spans="1:25" ht="12.75">
      <c r="A39" s="1"/>
      <c r="B39" s="1"/>
      <c r="C39" s="1"/>
      <c r="D39" s="1"/>
      <c r="E39" s="1"/>
      <c r="F39" s="1"/>
      <c r="G39" s="1"/>
      <c r="H39" s="1"/>
      <c r="I39" s="1"/>
      <c r="J39" s="1"/>
      <c r="K39" s="55"/>
      <c r="L39" s="55"/>
      <c r="M39" s="55"/>
      <c r="N39" s="55"/>
      <c r="O39" s="55"/>
      <c r="P39" s="55"/>
      <c r="Q39" s="55"/>
      <c r="R39" s="55"/>
      <c r="S39" s="55"/>
      <c r="T39" s="55"/>
      <c r="U39" s="55"/>
      <c r="V39" s="55"/>
      <c r="W39" s="55"/>
      <c r="X39" s="1"/>
      <c r="Y39" s="1"/>
    </row>
    <row r="40" spans="1:25" ht="12.75">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 r="A48" s="1"/>
      <c r="B48" s="1"/>
      <c r="C48" s="1"/>
      <c r="D48" s="1"/>
      <c r="E48" s="1"/>
      <c r="F48" s="1"/>
      <c r="G48" s="1"/>
      <c r="H48" s="1"/>
      <c r="I48" s="1"/>
      <c r="J48" s="1"/>
      <c r="K48" s="1"/>
      <c r="L48" s="1"/>
      <c r="M48" s="1"/>
      <c r="N48" s="1"/>
      <c r="O48" s="1"/>
      <c r="P48" s="1"/>
      <c r="Q48" s="1"/>
      <c r="R48" s="1"/>
      <c r="S48" s="1"/>
      <c r="T48" s="1"/>
      <c r="U48" s="1"/>
      <c r="V48" s="1"/>
      <c r="W48" s="1"/>
      <c r="X48" s="1"/>
      <c r="Y48" s="1"/>
    </row>
    <row r="50" spans="2:7" ht="12.75">
      <c r="B50">
        <v>0</v>
      </c>
      <c r="C50">
        <f>(B50-20)/2</f>
        <v>-10</v>
      </c>
      <c r="D50">
        <f aca="true" t="shared" si="0" ref="D50:D90">$K$20*C50^3+$O$20*C50^2+$R$20*C50+$V$20</f>
        <v>-422</v>
      </c>
      <c r="F50">
        <f>K20*3</f>
        <v>0.75</v>
      </c>
      <c r="G50">
        <f>(F51^2-4*F50*F52)/4/F50/F50</f>
        <v>0</v>
      </c>
    </row>
    <row r="51" spans="2:7" ht="12.75">
      <c r="B51">
        <v>1</v>
      </c>
      <c r="C51">
        <f aca="true" t="shared" si="1" ref="C51:C90">(B51-20)/2</f>
        <v>-9.5</v>
      </c>
      <c r="D51">
        <f t="shared" si="0"/>
        <v>-370.21875</v>
      </c>
      <c r="F51">
        <f>O20*2</f>
        <v>-3</v>
      </c>
      <c r="G51" t="b">
        <f>IF(F50=0,FALSE,TRUE)</f>
        <v>1</v>
      </c>
    </row>
    <row r="52" spans="2:7" ht="12.75">
      <c r="B52">
        <v>2</v>
      </c>
      <c r="C52">
        <f t="shared" si="1"/>
        <v>-9</v>
      </c>
      <c r="D52">
        <f t="shared" si="0"/>
        <v>-322.75</v>
      </c>
      <c r="F52">
        <f>R20</f>
        <v>3</v>
      </c>
      <c r="G52">
        <f>IF(G51=TRUE,G50,-1)</f>
        <v>0</v>
      </c>
    </row>
    <row r="53" spans="2:7" ht="12.75">
      <c r="B53">
        <v>3</v>
      </c>
      <c r="C53">
        <f t="shared" si="1"/>
        <v>-8.5</v>
      </c>
      <c r="D53">
        <f t="shared" si="0"/>
        <v>-279.40625</v>
      </c>
      <c r="G53">
        <f>IF(G52&lt;0,"",-F51/2/F50-SQRT(G52))</f>
        <v>2</v>
      </c>
    </row>
    <row r="54" spans="2:7" ht="12.75">
      <c r="B54">
        <v>4</v>
      </c>
      <c r="C54">
        <f t="shared" si="1"/>
        <v>-8</v>
      </c>
      <c r="D54">
        <f t="shared" si="0"/>
        <v>-240</v>
      </c>
      <c r="G54">
        <f>IF(G52&lt;0,"",-F51/2/F50+SQRT(G52))</f>
        <v>2</v>
      </c>
    </row>
    <row r="55" spans="2:7" ht="12.75">
      <c r="B55">
        <v>5</v>
      </c>
      <c r="C55">
        <f t="shared" si="1"/>
        <v>-7.5</v>
      </c>
      <c r="D55">
        <f t="shared" si="0"/>
        <v>-204.34375</v>
      </c>
      <c r="G55">
        <f>IF(AND(G51=FALSE,F51=0),"",-F52/F51)</f>
        <v>1</v>
      </c>
    </row>
    <row r="56" spans="2:4" ht="12.75">
      <c r="B56">
        <v>6</v>
      </c>
      <c r="C56">
        <f t="shared" si="1"/>
        <v>-7</v>
      </c>
      <c r="D56">
        <f t="shared" si="0"/>
        <v>-172.25</v>
      </c>
    </row>
    <row r="57" spans="2:4" ht="12.75">
      <c r="B57">
        <v>7</v>
      </c>
      <c r="C57">
        <f t="shared" si="1"/>
        <v>-6.5</v>
      </c>
      <c r="D57">
        <f t="shared" si="0"/>
        <v>-143.53125</v>
      </c>
    </row>
    <row r="58" spans="2:4" ht="12.75">
      <c r="B58">
        <v>8</v>
      </c>
      <c r="C58">
        <f t="shared" si="1"/>
        <v>-6</v>
      </c>
      <c r="D58">
        <f t="shared" si="0"/>
        <v>-118</v>
      </c>
    </row>
    <row r="59" spans="2:4" ht="12.75">
      <c r="B59">
        <v>9</v>
      </c>
      <c r="C59">
        <f t="shared" si="1"/>
        <v>-5.5</v>
      </c>
      <c r="D59">
        <f t="shared" si="0"/>
        <v>-95.46875</v>
      </c>
    </row>
    <row r="60" spans="2:4" ht="12.75">
      <c r="B60">
        <v>10</v>
      </c>
      <c r="C60">
        <f t="shared" si="1"/>
        <v>-5</v>
      </c>
      <c r="D60">
        <f t="shared" si="0"/>
        <v>-75.75</v>
      </c>
    </row>
    <row r="61" spans="2:4" ht="12.75">
      <c r="B61">
        <v>11</v>
      </c>
      <c r="C61">
        <f t="shared" si="1"/>
        <v>-4.5</v>
      </c>
      <c r="D61">
        <f t="shared" si="0"/>
        <v>-58.65625</v>
      </c>
    </row>
    <row r="62" spans="2:4" ht="12.75">
      <c r="B62">
        <v>12</v>
      </c>
      <c r="C62">
        <f t="shared" si="1"/>
        <v>-4</v>
      </c>
      <c r="D62">
        <f t="shared" si="0"/>
        <v>-44</v>
      </c>
    </row>
    <row r="63" spans="2:4" ht="12.75">
      <c r="B63">
        <v>13</v>
      </c>
      <c r="C63">
        <f t="shared" si="1"/>
        <v>-3.5</v>
      </c>
      <c r="D63">
        <f t="shared" si="0"/>
        <v>-31.59375</v>
      </c>
    </row>
    <row r="64" spans="2:4" ht="12.75">
      <c r="B64">
        <v>14</v>
      </c>
      <c r="C64">
        <f t="shared" si="1"/>
        <v>-3</v>
      </c>
      <c r="D64">
        <f t="shared" si="0"/>
        <v>-21.25</v>
      </c>
    </row>
    <row r="65" spans="2:4" ht="12.75">
      <c r="B65">
        <v>15</v>
      </c>
      <c r="C65">
        <f t="shared" si="1"/>
        <v>-2.5</v>
      </c>
      <c r="D65">
        <f t="shared" si="0"/>
        <v>-12.78125</v>
      </c>
    </row>
    <row r="66" spans="2:4" ht="12.75">
      <c r="B66">
        <v>16</v>
      </c>
      <c r="C66">
        <f t="shared" si="1"/>
        <v>-2</v>
      </c>
      <c r="D66">
        <f t="shared" si="0"/>
        <v>-6</v>
      </c>
    </row>
    <row r="67" spans="2:4" ht="12.75">
      <c r="B67">
        <v>17</v>
      </c>
      <c r="C67">
        <f t="shared" si="1"/>
        <v>-1.5</v>
      </c>
      <c r="D67">
        <f t="shared" si="0"/>
        <v>-0.71875</v>
      </c>
    </row>
    <row r="68" spans="2:4" ht="12.75">
      <c r="B68">
        <v>18</v>
      </c>
      <c r="C68">
        <f t="shared" si="1"/>
        <v>-1</v>
      </c>
      <c r="D68">
        <f t="shared" si="0"/>
        <v>3.25</v>
      </c>
    </row>
    <row r="69" spans="2:4" ht="12.75">
      <c r="B69">
        <v>19</v>
      </c>
      <c r="C69">
        <f t="shared" si="1"/>
        <v>-0.5</v>
      </c>
      <c r="D69">
        <f t="shared" si="0"/>
        <v>6.09375</v>
      </c>
    </row>
    <row r="70" spans="2:4" ht="12.75">
      <c r="B70">
        <v>20</v>
      </c>
      <c r="C70">
        <f t="shared" si="1"/>
        <v>0</v>
      </c>
      <c r="D70">
        <f t="shared" si="0"/>
        <v>8</v>
      </c>
    </row>
    <row r="71" spans="2:4" ht="12.75">
      <c r="B71">
        <v>21</v>
      </c>
      <c r="C71">
        <f t="shared" si="1"/>
        <v>0.5</v>
      </c>
      <c r="D71">
        <f t="shared" si="0"/>
        <v>9.15625</v>
      </c>
    </row>
    <row r="72" spans="2:4" ht="12.75">
      <c r="B72">
        <v>22</v>
      </c>
      <c r="C72">
        <f t="shared" si="1"/>
        <v>1</v>
      </c>
      <c r="D72">
        <f t="shared" si="0"/>
        <v>9.75</v>
      </c>
    </row>
    <row r="73" spans="2:4" ht="12.75">
      <c r="B73">
        <v>23</v>
      </c>
      <c r="C73">
        <f t="shared" si="1"/>
        <v>1.5</v>
      </c>
      <c r="D73">
        <f t="shared" si="0"/>
        <v>9.96875</v>
      </c>
    </row>
    <row r="74" spans="2:4" ht="12.75">
      <c r="B74">
        <v>24</v>
      </c>
      <c r="C74">
        <f t="shared" si="1"/>
        <v>2</v>
      </c>
      <c r="D74">
        <f t="shared" si="0"/>
        <v>10</v>
      </c>
    </row>
    <row r="75" spans="2:4" ht="12.75">
      <c r="B75">
        <v>25</v>
      </c>
      <c r="C75">
        <f t="shared" si="1"/>
        <v>2.5</v>
      </c>
      <c r="D75">
        <f t="shared" si="0"/>
        <v>10.03125</v>
      </c>
    </row>
    <row r="76" spans="2:4" ht="12.75">
      <c r="B76">
        <v>26</v>
      </c>
      <c r="C76">
        <f t="shared" si="1"/>
        <v>3</v>
      </c>
      <c r="D76">
        <f t="shared" si="0"/>
        <v>10.25</v>
      </c>
    </row>
    <row r="77" spans="2:4" ht="12.75">
      <c r="B77">
        <v>27</v>
      </c>
      <c r="C77">
        <f t="shared" si="1"/>
        <v>3.5</v>
      </c>
      <c r="D77">
        <f t="shared" si="0"/>
        <v>10.84375</v>
      </c>
    </row>
    <row r="78" spans="2:4" ht="12.75">
      <c r="B78">
        <v>28</v>
      </c>
      <c r="C78">
        <f t="shared" si="1"/>
        <v>4</v>
      </c>
      <c r="D78">
        <f t="shared" si="0"/>
        <v>12</v>
      </c>
    </row>
    <row r="79" spans="2:4" ht="12.75">
      <c r="B79">
        <v>29</v>
      </c>
      <c r="C79">
        <f t="shared" si="1"/>
        <v>4.5</v>
      </c>
      <c r="D79">
        <f t="shared" si="0"/>
        <v>13.90625</v>
      </c>
    </row>
    <row r="80" spans="2:4" ht="12.75">
      <c r="B80">
        <v>30</v>
      </c>
      <c r="C80">
        <f t="shared" si="1"/>
        <v>5</v>
      </c>
      <c r="D80">
        <f t="shared" si="0"/>
        <v>16.75</v>
      </c>
    </row>
    <row r="81" spans="2:4" ht="12.75">
      <c r="B81">
        <v>31</v>
      </c>
      <c r="C81">
        <f t="shared" si="1"/>
        <v>5.5</v>
      </c>
      <c r="D81">
        <f t="shared" si="0"/>
        <v>20.71875</v>
      </c>
    </row>
    <row r="82" spans="2:4" ht="12.75">
      <c r="B82">
        <v>32</v>
      </c>
      <c r="C82">
        <f t="shared" si="1"/>
        <v>6</v>
      </c>
      <c r="D82">
        <f t="shared" si="0"/>
        <v>26</v>
      </c>
    </row>
    <row r="83" spans="2:4" ht="12.75">
      <c r="B83">
        <v>33</v>
      </c>
      <c r="C83">
        <f t="shared" si="1"/>
        <v>6.5</v>
      </c>
      <c r="D83">
        <f t="shared" si="0"/>
        <v>32.78125</v>
      </c>
    </row>
    <row r="84" spans="2:4" ht="12.75">
      <c r="B84">
        <v>34</v>
      </c>
      <c r="C84">
        <f t="shared" si="1"/>
        <v>7</v>
      </c>
      <c r="D84">
        <f t="shared" si="0"/>
        <v>41.25</v>
      </c>
    </row>
    <row r="85" spans="2:4" ht="12.75">
      <c r="B85">
        <v>35</v>
      </c>
      <c r="C85">
        <f t="shared" si="1"/>
        <v>7.5</v>
      </c>
      <c r="D85">
        <f t="shared" si="0"/>
        <v>51.59375</v>
      </c>
    </row>
    <row r="86" spans="2:4" ht="12.75">
      <c r="B86">
        <v>36</v>
      </c>
      <c r="C86">
        <f t="shared" si="1"/>
        <v>8</v>
      </c>
      <c r="D86">
        <f t="shared" si="0"/>
        <v>64</v>
      </c>
    </row>
    <row r="87" spans="2:4" ht="12.75">
      <c r="B87">
        <v>37</v>
      </c>
      <c r="C87">
        <f t="shared" si="1"/>
        <v>8.5</v>
      </c>
      <c r="D87">
        <f t="shared" si="0"/>
        <v>78.65625</v>
      </c>
    </row>
    <row r="88" spans="2:4" ht="12.75">
      <c r="B88">
        <v>38</v>
      </c>
      <c r="C88">
        <f t="shared" si="1"/>
        <v>9</v>
      </c>
      <c r="D88">
        <f t="shared" si="0"/>
        <v>95.75</v>
      </c>
    </row>
    <row r="89" spans="2:4" ht="12.75">
      <c r="B89">
        <v>39</v>
      </c>
      <c r="C89">
        <f t="shared" si="1"/>
        <v>9.5</v>
      </c>
      <c r="D89">
        <f t="shared" si="0"/>
        <v>115.46875</v>
      </c>
    </row>
    <row r="90" spans="2:4" ht="12.75">
      <c r="B90">
        <v>40</v>
      </c>
      <c r="C90">
        <f t="shared" si="1"/>
        <v>10</v>
      </c>
      <c r="D90">
        <f t="shared" si="0"/>
        <v>138</v>
      </c>
    </row>
  </sheetData>
  <mergeCells count="29">
    <mergeCell ref="R26:W26"/>
    <mergeCell ref="R38:S38"/>
    <mergeCell ref="V17:W17"/>
    <mergeCell ref="V18:W18"/>
    <mergeCell ref="V20:W20"/>
    <mergeCell ref="R17:S17"/>
    <mergeCell ref="R18:S18"/>
    <mergeCell ref="R20:S20"/>
    <mergeCell ref="R21:S21"/>
    <mergeCell ref="S27:V27"/>
    <mergeCell ref="K26:P27"/>
    <mergeCell ref="O18:P18"/>
    <mergeCell ref="O20:P20"/>
    <mergeCell ref="K20:L20"/>
    <mergeCell ref="K21:L21"/>
    <mergeCell ref="L8:V9"/>
    <mergeCell ref="L12:V13"/>
    <mergeCell ref="L10:V11"/>
    <mergeCell ref="A1:D1"/>
    <mergeCell ref="N29:O29"/>
    <mergeCell ref="N30:O30"/>
    <mergeCell ref="U28:V28"/>
    <mergeCell ref="L14:V15"/>
    <mergeCell ref="K17:L17"/>
    <mergeCell ref="K18:L18"/>
    <mergeCell ref="K19:L19"/>
    <mergeCell ref="O17:P17"/>
    <mergeCell ref="O19:P19"/>
    <mergeCell ref="O21:P21"/>
  </mergeCells>
  <conditionalFormatting sqref="R26:W26">
    <cfRule type="cellIs" priority="1" dxfId="0" operator="equal" stopIfTrue="1">
      <formula>"Sattelpunkt"</formula>
    </cfRule>
  </conditionalFormatting>
  <hyperlinks>
    <hyperlink ref="R38" location="Start!D20" display="zurück"/>
    <hyperlink ref="R38:S38" location="Start!D20"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1.xml><?xml version="1.0" encoding="utf-8"?>
<worksheet xmlns="http://schemas.openxmlformats.org/spreadsheetml/2006/main" xmlns:r="http://schemas.openxmlformats.org/officeDocument/2006/relationships">
  <sheetPr codeName="Tabelle11"/>
  <dimension ref="A1:Y90"/>
  <sheetViews>
    <sheetView showGridLines="0" showRowColHeaders="0" showOutlineSymbols="0" workbookViewId="0" topLeftCell="A1">
      <selection activeCell="R38" sqref="R38:S38"/>
    </sheetView>
  </sheetViews>
  <sheetFormatPr defaultColWidth="11.421875" defaultRowHeight="12.75"/>
  <cols>
    <col min="1" max="1" width="4.7109375" style="0" customWidth="1"/>
    <col min="10" max="10" width="3.7109375" style="0" customWidth="1"/>
    <col min="11" max="11" width="2.140625" style="0" customWidth="1"/>
    <col min="12" max="12" width="6.140625" style="0" customWidth="1"/>
    <col min="13" max="13" width="0.85546875" style="0" customWidth="1"/>
    <col min="14" max="14" width="2.00390625" style="0" customWidth="1"/>
    <col min="15" max="15" width="6.140625" style="0" customWidth="1"/>
    <col min="16" max="16" width="2.00390625" style="0" customWidth="1"/>
    <col min="17" max="17" width="2.7109375" style="0" customWidth="1"/>
    <col min="18" max="18" width="2.140625" style="0" customWidth="1"/>
    <col min="19" max="19" width="6.140625" style="0" customWidth="1"/>
    <col min="20" max="20" width="0.85546875" style="0" customWidth="1"/>
    <col min="21" max="21" width="2.00390625" style="0" customWidth="1"/>
    <col min="22" max="22" width="6.140625" style="0" customWidth="1"/>
    <col min="23" max="23" width="2.140625" style="0" customWidth="1"/>
  </cols>
  <sheetData>
    <row r="1" spans="1:25" ht="12.75" customHeight="1">
      <c r="A1" s="244" t="s">
        <v>31</v>
      </c>
      <c r="B1" s="244"/>
      <c r="C1" s="244"/>
      <c r="D1" s="244"/>
      <c r="E1" s="1"/>
      <c r="F1" s="1"/>
      <c r="G1" s="1"/>
      <c r="H1" s="1"/>
      <c r="I1" s="1"/>
      <c r="J1" s="1"/>
      <c r="K1" s="1"/>
      <c r="L1" s="1"/>
      <c r="M1" s="1"/>
      <c r="N1" s="1"/>
      <c r="O1" s="1"/>
      <c r="P1" s="1"/>
      <c r="Q1" s="1"/>
      <c r="R1" s="1"/>
      <c r="S1" s="1"/>
      <c r="T1" s="1"/>
      <c r="U1" s="1"/>
      <c r="V1" s="1"/>
      <c r="W1" s="1"/>
      <c r="X1" s="1"/>
      <c r="Y1" s="1"/>
    </row>
    <row r="2" spans="1:25" ht="12.75">
      <c r="A2" s="1"/>
      <c r="B2" s="1"/>
      <c r="C2" s="1"/>
      <c r="D2" s="1"/>
      <c r="E2" s="1"/>
      <c r="F2" s="1"/>
      <c r="G2" s="1"/>
      <c r="H2" s="1"/>
      <c r="I2" s="1"/>
      <c r="J2" s="1"/>
      <c r="K2" s="1"/>
      <c r="L2" s="1"/>
      <c r="M2" s="1"/>
      <c r="N2" s="1"/>
      <c r="O2" s="1"/>
      <c r="P2" s="1"/>
      <c r="Q2" s="1"/>
      <c r="R2" s="1"/>
      <c r="S2" s="1"/>
      <c r="T2" s="1"/>
      <c r="U2" s="1"/>
      <c r="V2" s="1"/>
      <c r="W2" s="1"/>
      <c r="X2" s="1"/>
      <c r="Y2" s="1"/>
    </row>
    <row r="3" spans="1:25" ht="12.75" customHeight="1">
      <c r="A3" s="1"/>
      <c r="B3" s="2"/>
      <c r="C3" s="2"/>
      <c r="D3" s="2"/>
      <c r="E3" s="2"/>
      <c r="F3" s="2"/>
      <c r="G3" s="2"/>
      <c r="H3" s="1"/>
      <c r="I3" s="1"/>
      <c r="J3" s="1"/>
      <c r="K3" s="1"/>
      <c r="L3" s="1"/>
      <c r="M3" s="1"/>
      <c r="N3" s="1"/>
      <c r="O3" s="1"/>
      <c r="P3" s="1"/>
      <c r="Q3" s="1"/>
      <c r="R3" s="1"/>
      <c r="S3" s="1"/>
      <c r="T3" s="1"/>
      <c r="U3" s="1"/>
      <c r="V3" s="1"/>
      <c r="W3" s="1"/>
      <c r="X3" s="1"/>
      <c r="Y3" s="1"/>
    </row>
    <row r="4" spans="1:25" ht="12.75" customHeight="1">
      <c r="A4" s="1"/>
      <c r="B4" s="3"/>
      <c r="C4" s="3"/>
      <c r="D4" s="3"/>
      <c r="E4" s="3"/>
      <c r="F4" s="3"/>
      <c r="G4" s="3"/>
      <c r="H4" s="1"/>
      <c r="I4" s="1"/>
      <c r="J4" s="1"/>
      <c r="K4" s="55"/>
      <c r="L4" s="55"/>
      <c r="M4" s="55"/>
      <c r="N4" s="55"/>
      <c r="O4" s="55"/>
      <c r="P4" s="55"/>
      <c r="Q4" s="55"/>
      <c r="R4" s="55"/>
      <c r="S4" s="55"/>
      <c r="T4" s="55"/>
      <c r="U4" s="55"/>
      <c r="V4" s="55"/>
      <c r="W4" s="55"/>
      <c r="X4" s="1"/>
      <c r="Y4" s="1"/>
    </row>
    <row r="5" spans="1:25" ht="12.75" customHeight="1">
      <c r="A5" s="1"/>
      <c r="B5" s="4"/>
      <c r="C5" s="4"/>
      <c r="D5" s="4"/>
      <c r="E5" s="4"/>
      <c r="F5" s="4"/>
      <c r="G5" s="4"/>
      <c r="H5" s="1"/>
      <c r="I5" s="1"/>
      <c r="J5" s="1"/>
      <c r="K5" s="55"/>
      <c r="L5" s="55"/>
      <c r="M5" s="55"/>
      <c r="N5" s="55"/>
      <c r="O5" s="55"/>
      <c r="P5" s="55"/>
      <c r="Q5" s="55"/>
      <c r="R5" s="55"/>
      <c r="S5" s="55"/>
      <c r="T5" s="55"/>
      <c r="U5" s="55"/>
      <c r="V5" s="55"/>
      <c r="W5" s="55"/>
      <c r="X5" s="1"/>
      <c r="Y5" s="1"/>
    </row>
    <row r="6" spans="1:25" ht="12.75" customHeight="1">
      <c r="A6" s="1"/>
      <c r="B6" s="4"/>
      <c r="C6" s="4"/>
      <c r="D6" s="4"/>
      <c r="E6" s="4"/>
      <c r="F6" s="4"/>
      <c r="G6" s="4"/>
      <c r="H6" s="1"/>
      <c r="I6" s="1"/>
      <c r="J6" s="1"/>
      <c r="K6" s="55"/>
      <c r="L6" s="55"/>
      <c r="M6" s="55"/>
      <c r="N6" s="55"/>
      <c r="O6" s="55"/>
      <c r="P6" s="55"/>
      <c r="Q6" s="55"/>
      <c r="R6" s="55"/>
      <c r="S6" s="55"/>
      <c r="T6" s="55"/>
      <c r="U6" s="55"/>
      <c r="V6" s="55"/>
      <c r="W6" s="55"/>
      <c r="X6" s="1"/>
      <c r="Y6" s="1"/>
    </row>
    <row r="7" spans="1:25" ht="12.75">
      <c r="A7" s="1"/>
      <c r="B7" s="1"/>
      <c r="C7" s="1"/>
      <c r="D7" s="1"/>
      <c r="E7" s="1"/>
      <c r="F7" s="1"/>
      <c r="G7" s="1"/>
      <c r="H7" s="1"/>
      <c r="I7" s="1"/>
      <c r="J7" s="1"/>
      <c r="K7" s="55"/>
      <c r="L7" s="55"/>
      <c r="M7" s="55"/>
      <c r="N7" s="55"/>
      <c r="O7" s="55"/>
      <c r="P7" s="55"/>
      <c r="Q7" s="55"/>
      <c r="R7" s="55"/>
      <c r="S7" s="55"/>
      <c r="T7" s="55"/>
      <c r="U7" s="55"/>
      <c r="V7" s="55"/>
      <c r="W7" s="55"/>
      <c r="X7" s="1"/>
      <c r="Y7" s="1"/>
    </row>
    <row r="8" spans="1:25" ht="12.75" customHeight="1">
      <c r="A8" s="1"/>
      <c r="B8" s="1"/>
      <c r="C8" s="1"/>
      <c r="D8" s="1"/>
      <c r="E8" s="1"/>
      <c r="F8" s="1"/>
      <c r="G8" s="1"/>
      <c r="H8" s="1"/>
      <c r="I8" s="1"/>
      <c r="J8" s="1"/>
      <c r="K8" s="55"/>
      <c r="L8" s="204" t="s">
        <v>22</v>
      </c>
      <c r="M8" s="205"/>
      <c r="N8" s="205"/>
      <c r="O8" s="205"/>
      <c r="P8" s="205"/>
      <c r="Q8" s="205"/>
      <c r="R8" s="205"/>
      <c r="S8" s="205"/>
      <c r="T8" s="205"/>
      <c r="U8" s="205"/>
      <c r="V8" s="206"/>
      <c r="W8" s="55"/>
      <c r="X8" s="1"/>
      <c r="Y8" s="1"/>
    </row>
    <row r="9" spans="1:25" ht="12.75" customHeight="1">
      <c r="A9" s="1"/>
      <c r="B9" s="1"/>
      <c r="C9" s="1"/>
      <c r="D9" s="1"/>
      <c r="E9" s="1"/>
      <c r="F9" s="1"/>
      <c r="G9" s="1"/>
      <c r="H9" s="1"/>
      <c r="I9" s="1"/>
      <c r="J9" s="1"/>
      <c r="K9" s="55"/>
      <c r="L9" s="285"/>
      <c r="M9" s="286"/>
      <c r="N9" s="286"/>
      <c r="O9" s="286"/>
      <c r="P9" s="286"/>
      <c r="Q9" s="286"/>
      <c r="R9" s="286"/>
      <c r="S9" s="286"/>
      <c r="T9" s="286"/>
      <c r="U9" s="286"/>
      <c r="V9" s="287"/>
      <c r="W9" s="55"/>
      <c r="X9" s="1"/>
      <c r="Y9" s="1"/>
    </row>
    <row r="10" spans="1:25" ht="12.75" customHeight="1">
      <c r="A10" s="1"/>
      <c r="B10" s="1"/>
      <c r="C10" s="1"/>
      <c r="D10" s="1"/>
      <c r="E10" s="1"/>
      <c r="F10" s="1"/>
      <c r="G10" s="1"/>
      <c r="H10" s="1"/>
      <c r="I10" s="1"/>
      <c r="J10" s="1"/>
      <c r="K10" s="55"/>
      <c r="L10" s="218"/>
      <c r="M10" s="218"/>
      <c r="N10" s="218"/>
      <c r="O10" s="218"/>
      <c r="P10" s="218"/>
      <c r="Q10" s="218"/>
      <c r="R10" s="218"/>
      <c r="S10" s="28"/>
      <c r="T10" s="55"/>
      <c r="U10" s="55"/>
      <c r="V10" s="55"/>
      <c r="W10" s="55"/>
      <c r="X10" s="1"/>
      <c r="Y10" s="1"/>
    </row>
    <row r="11" spans="1:25" ht="12.75" customHeight="1">
      <c r="A11" s="1"/>
      <c r="B11" s="1"/>
      <c r="C11" s="1"/>
      <c r="D11" s="1"/>
      <c r="E11" s="1"/>
      <c r="F11" s="1"/>
      <c r="G11" s="1"/>
      <c r="H11" s="1"/>
      <c r="I11" s="1"/>
      <c r="J11" s="1"/>
      <c r="K11" s="55"/>
      <c r="L11" s="218"/>
      <c r="M11" s="218"/>
      <c r="N11" s="218"/>
      <c r="O11" s="218"/>
      <c r="P11" s="218"/>
      <c r="Q11" s="218"/>
      <c r="R11" s="218"/>
      <c r="S11" s="28"/>
      <c r="T11" s="55"/>
      <c r="U11" s="55"/>
      <c r="V11" s="55"/>
      <c r="W11" s="55"/>
      <c r="X11" s="1"/>
      <c r="Y11" s="1"/>
    </row>
    <row r="12" spans="1:25" ht="12.75">
      <c r="A12" s="1"/>
      <c r="B12" s="1"/>
      <c r="C12" s="1"/>
      <c r="D12" s="1"/>
      <c r="E12" s="1"/>
      <c r="F12" s="1"/>
      <c r="G12" s="1"/>
      <c r="H12" s="1"/>
      <c r="I12" s="1"/>
      <c r="J12" s="1"/>
      <c r="K12" s="55"/>
      <c r="L12" s="262" t="s">
        <v>38</v>
      </c>
      <c r="M12" s="264"/>
      <c r="N12" s="264"/>
      <c r="O12" s="264"/>
      <c r="P12" s="264"/>
      <c r="Q12" s="264"/>
      <c r="R12" s="264"/>
      <c r="S12" s="264"/>
      <c r="T12" s="264"/>
      <c r="U12" s="264"/>
      <c r="V12" s="276"/>
      <c r="W12" s="55"/>
      <c r="X12" s="1"/>
      <c r="Y12" s="1"/>
    </row>
    <row r="13" spans="1:25" ht="12.75" customHeight="1">
      <c r="A13" s="1"/>
      <c r="B13" s="1"/>
      <c r="C13" s="1"/>
      <c r="D13" s="1"/>
      <c r="E13" s="1"/>
      <c r="F13" s="1"/>
      <c r="G13" s="1"/>
      <c r="H13" s="1"/>
      <c r="I13" s="1"/>
      <c r="J13" s="1"/>
      <c r="K13" s="55"/>
      <c r="L13" s="263"/>
      <c r="M13" s="265"/>
      <c r="N13" s="265"/>
      <c r="O13" s="265"/>
      <c r="P13" s="265"/>
      <c r="Q13" s="265"/>
      <c r="R13" s="265"/>
      <c r="S13" s="265"/>
      <c r="T13" s="265"/>
      <c r="U13" s="265"/>
      <c r="V13" s="277"/>
      <c r="W13" s="55"/>
      <c r="X13" s="1"/>
      <c r="Y13" s="1"/>
    </row>
    <row r="14" spans="1:25" ht="12.75" customHeight="1">
      <c r="A14" s="1"/>
      <c r="B14" s="1"/>
      <c r="C14" s="1"/>
      <c r="D14" s="1"/>
      <c r="E14" s="1"/>
      <c r="F14" s="1"/>
      <c r="G14" s="1"/>
      <c r="H14" s="1"/>
      <c r="I14" s="1"/>
      <c r="J14" s="1"/>
      <c r="K14" s="55"/>
      <c r="L14" s="218"/>
      <c r="M14" s="218"/>
      <c r="N14" s="218"/>
      <c r="O14" s="218"/>
      <c r="P14" s="218"/>
      <c r="Q14" s="218"/>
      <c r="R14" s="218"/>
      <c r="S14" s="28"/>
      <c r="T14" s="55"/>
      <c r="U14" s="55"/>
      <c r="V14" s="55"/>
      <c r="W14" s="55"/>
      <c r="X14" s="1"/>
      <c r="Y14" s="1"/>
    </row>
    <row r="15" spans="1:25" ht="12.75" customHeight="1">
      <c r="A15" s="1"/>
      <c r="B15" s="1"/>
      <c r="C15" s="1"/>
      <c r="D15" s="1"/>
      <c r="E15" s="1"/>
      <c r="F15" s="1"/>
      <c r="G15" s="1"/>
      <c r="H15" s="1"/>
      <c r="I15" s="1"/>
      <c r="J15" s="1"/>
      <c r="K15" s="55"/>
      <c r="L15" s="218"/>
      <c r="M15" s="218"/>
      <c r="N15" s="218"/>
      <c r="O15" s="218"/>
      <c r="P15" s="218"/>
      <c r="Q15" s="218"/>
      <c r="R15" s="218"/>
      <c r="S15" s="28"/>
      <c r="T15" s="55"/>
      <c r="U15" s="55"/>
      <c r="V15" s="55"/>
      <c r="W15" s="55"/>
      <c r="X15" s="1"/>
      <c r="Y15" s="1"/>
    </row>
    <row r="16" spans="1:25" ht="12.75" customHeight="1">
      <c r="A16" s="1"/>
      <c r="B16" s="1"/>
      <c r="C16" s="1"/>
      <c r="D16" s="1"/>
      <c r="E16" s="1"/>
      <c r="F16" s="1"/>
      <c r="G16" s="1"/>
      <c r="H16" s="1"/>
      <c r="I16" s="1"/>
      <c r="J16" s="1"/>
      <c r="K16" s="55"/>
      <c r="L16" s="55"/>
      <c r="M16" s="55"/>
      <c r="N16" s="55"/>
      <c r="O16" s="55"/>
      <c r="P16" s="55"/>
      <c r="Q16" s="55"/>
      <c r="R16" s="55"/>
      <c r="S16" s="55"/>
      <c r="T16" s="55"/>
      <c r="U16" s="55"/>
      <c r="V16" s="55"/>
      <c r="W16" s="55"/>
      <c r="X16" s="1"/>
      <c r="Y16" s="1"/>
    </row>
    <row r="17" spans="1:25" ht="12.75" customHeight="1">
      <c r="A17" s="1"/>
      <c r="B17" s="1"/>
      <c r="C17" s="1"/>
      <c r="D17" s="1"/>
      <c r="E17" s="1"/>
      <c r="F17" s="1"/>
      <c r="G17" s="1"/>
      <c r="H17" s="1"/>
      <c r="I17" s="1"/>
      <c r="J17" s="1"/>
      <c r="K17" s="219"/>
      <c r="L17" s="220"/>
      <c r="M17" s="55"/>
      <c r="N17" s="55"/>
      <c r="O17" s="85"/>
      <c r="P17" s="87"/>
      <c r="Q17" s="55"/>
      <c r="R17" s="85"/>
      <c r="S17" s="87"/>
      <c r="T17" s="55"/>
      <c r="U17" s="55"/>
      <c r="V17" s="85"/>
      <c r="W17" s="87"/>
      <c r="X17" s="1"/>
      <c r="Y17" s="1"/>
    </row>
    <row r="18" spans="1:25" ht="12.75" customHeight="1">
      <c r="A18" s="1"/>
      <c r="B18" s="1"/>
      <c r="C18" s="1"/>
      <c r="D18" s="1"/>
      <c r="E18" s="1"/>
      <c r="F18" s="1"/>
      <c r="G18" s="1"/>
      <c r="H18" s="1"/>
      <c r="I18" s="1"/>
      <c r="J18" s="1"/>
      <c r="K18" s="221" t="s">
        <v>4</v>
      </c>
      <c r="L18" s="222"/>
      <c r="M18" s="5"/>
      <c r="N18" s="5"/>
      <c r="O18" s="221" t="s">
        <v>7</v>
      </c>
      <c r="P18" s="222"/>
      <c r="Q18" s="5"/>
      <c r="R18" s="221" t="s">
        <v>39</v>
      </c>
      <c r="S18" s="222"/>
      <c r="T18" s="55"/>
      <c r="U18" s="55"/>
      <c r="V18" s="221" t="s">
        <v>40</v>
      </c>
      <c r="W18" s="222"/>
      <c r="X18" s="1"/>
      <c r="Y18" s="1"/>
    </row>
    <row r="19" spans="1:25" ht="12.75" customHeight="1">
      <c r="A19" s="1"/>
      <c r="B19" s="1"/>
      <c r="C19" s="1"/>
      <c r="D19" s="1"/>
      <c r="E19" s="1"/>
      <c r="F19" s="1"/>
      <c r="G19" s="1"/>
      <c r="H19" s="1"/>
      <c r="I19" s="1"/>
      <c r="J19" s="1"/>
      <c r="K19" s="72"/>
      <c r="L19" s="89"/>
      <c r="M19" s="55"/>
      <c r="N19" s="55"/>
      <c r="O19" s="72"/>
      <c r="P19" s="89"/>
      <c r="Q19" s="55"/>
      <c r="R19" s="72"/>
      <c r="S19" s="89"/>
      <c r="T19" s="55"/>
      <c r="U19" s="55"/>
      <c r="V19" s="72"/>
      <c r="W19" s="89"/>
      <c r="X19" s="1"/>
      <c r="Y19" s="1"/>
    </row>
    <row r="20" spans="1:25" ht="12.75">
      <c r="A20" s="1"/>
      <c r="B20" s="1"/>
      <c r="C20" s="1"/>
      <c r="D20" s="1"/>
      <c r="E20" s="1"/>
      <c r="F20" s="1"/>
      <c r="G20" s="1"/>
      <c r="H20" s="1"/>
      <c r="I20" s="1"/>
      <c r="J20" s="1"/>
      <c r="K20" s="202">
        <f>(L22-20)/20</f>
        <v>0.2</v>
      </c>
      <c r="L20" s="203"/>
      <c r="M20" s="5"/>
      <c r="N20" s="5"/>
      <c r="O20" s="202">
        <f>(O22-20)/2</f>
        <v>2</v>
      </c>
      <c r="P20" s="203"/>
      <c r="Q20" s="5"/>
      <c r="R20" s="202">
        <f>(R22-20)/2</f>
        <v>8</v>
      </c>
      <c r="S20" s="203"/>
      <c r="T20" s="55"/>
      <c r="U20" s="55"/>
      <c r="V20" s="202">
        <f>(V22-20)/2</f>
        <v>-6</v>
      </c>
      <c r="W20" s="203"/>
      <c r="X20" s="1"/>
      <c r="Y20" s="1"/>
    </row>
    <row r="21" spans="1:25" ht="12.75">
      <c r="A21" s="1"/>
      <c r="B21" s="1"/>
      <c r="C21" s="1"/>
      <c r="D21" s="1"/>
      <c r="E21" s="1"/>
      <c r="F21" s="1"/>
      <c r="G21" s="1"/>
      <c r="H21" s="1"/>
      <c r="I21" s="1"/>
      <c r="J21" s="1"/>
      <c r="K21" s="72"/>
      <c r="L21" s="89"/>
      <c r="M21" s="55"/>
      <c r="N21" s="55"/>
      <c r="O21" s="72"/>
      <c r="P21" s="89"/>
      <c r="Q21" s="55"/>
      <c r="R21" s="72"/>
      <c r="S21" s="89"/>
      <c r="T21" s="55"/>
      <c r="U21" s="55"/>
      <c r="V21" s="72"/>
      <c r="W21" s="89"/>
      <c r="X21" s="1"/>
      <c r="Y21" s="1"/>
    </row>
    <row r="22" spans="1:25" ht="12.75">
      <c r="A22" s="1"/>
      <c r="B22" s="1"/>
      <c r="C22" s="1"/>
      <c r="D22" s="1"/>
      <c r="E22" s="1"/>
      <c r="F22" s="1"/>
      <c r="G22" s="1"/>
      <c r="H22" s="1"/>
      <c r="I22" s="1"/>
      <c r="J22" s="1"/>
      <c r="K22" s="72"/>
      <c r="L22" s="89">
        <v>24</v>
      </c>
      <c r="M22" s="55"/>
      <c r="N22" s="55"/>
      <c r="O22" s="72">
        <v>24</v>
      </c>
      <c r="P22" s="89"/>
      <c r="Q22" s="55"/>
      <c r="R22" s="73">
        <v>36</v>
      </c>
      <c r="S22" s="91"/>
      <c r="T22" s="55"/>
      <c r="U22" s="55"/>
      <c r="V22" s="72">
        <v>8</v>
      </c>
      <c r="W22" s="89"/>
      <c r="X22" s="1"/>
      <c r="Y22" s="1"/>
    </row>
    <row r="23" spans="1:25" ht="12.75">
      <c r="A23" s="1"/>
      <c r="B23" s="1"/>
      <c r="C23" s="1"/>
      <c r="D23" s="1"/>
      <c r="E23" s="1"/>
      <c r="F23" s="1"/>
      <c r="G23" s="1"/>
      <c r="H23" s="1"/>
      <c r="I23" s="1"/>
      <c r="J23" s="1"/>
      <c r="K23" s="73"/>
      <c r="L23" s="91"/>
      <c r="M23" s="55"/>
      <c r="N23" s="55"/>
      <c r="O23" s="73"/>
      <c r="P23" s="91"/>
      <c r="Q23" s="55"/>
      <c r="R23" s="73"/>
      <c r="S23" s="91"/>
      <c r="T23" s="55"/>
      <c r="U23" s="55"/>
      <c r="V23" s="73"/>
      <c r="W23" s="91"/>
      <c r="X23" s="1"/>
      <c r="Y23" s="1"/>
    </row>
    <row r="24" spans="1:25" ht="12.75">
      <c r="A24" s="1"/>
      <c r="B24" s="1"/>
      <c r="C24" s="1"/>
      <c r="D24" s="1"/>
      <c r="E24" s="1"/>
      <c r="F24" s="1"/>
      <c r="G24" s="1"/>
      <c r="H24" s="1"/>
      <c r="I24" s="1"/>
      <c r="J24" s="1"/>
      <c r="K24" s="55"/>
      <c r="L24" s="55"/>
      <c r="M24" s="55"/>
      <c r="N24" s="55"/>
      <c r="O24" s="55"/>
      <c r="P24" s="55"/>
      <c r="Q24" s="55"/>
      <c r="R24" s="55"/>
      <c r="S24" s="55"/>
      <c r="T24" s="55"/>
      <c r="U24" s="55"/>
      <c r="V24" s="55"/>
      <c r="W24" s="55"/>
      <c r="X24" s="1"/>
      <c r="Y24" s="1"/>
    </row>
    <row r="25" spans="1:25" ht="12.75">
      <c r="A25" s="1"/>
      <c r="B25" s="1"/>
      <c r="C25" s="1"/>
      <c r="D25" s="1"/>
      <c r="E25" s="1"/>
      <c r="F25" s="1"/>
      <c r="G25" s="1"/>
      <c r="H25" s="1"/>
      <c r="I25" s="1"/>
      <c r="J25" s="1"/>
      <c r="K25" s="55"/>
      <c r="L25" s="55"/>
      <c r="M25" s="55"/>
      <c r="N25" s="55"/>
      <c r="O25" s="55"/>
      <c r="P25" s="55"/>
      <c r="Q25" s="55"/>
      <c r="R25" s="55"/>
      <c r="S25" s="55"/>
      <c r="T25" s="55"/>
      <c r="U25" s="55"/>
      <c r="V25" s="55"/>
      <c r="W25" s="55"/>
      <c r="X25" s="1"/>
      <c r="Y25" s="1"/>
    </row>
    <row r="26" spans="1:25" ht="12.75">
      <c r="A26" s="1"/>
      <c r="B26" s="1"/>
      <c r="C26" s="1"/>
      <c r="D26" s="1"/>
      <c r="E26" s="1"/>
      <c r="F26" s="1"/>
      <c r="G26" s="1"/>
      <c r="H26" s="1"/>
      <c r="I26" s="1"/>
      <c r="J26" s="1"/>
      <c r="K26" s="289" t="s">
        <v>46</v>
      </c>
      <c r="L26" s="290"/>
      <c r="M26" s="290"/>
      <c r="N26" s="290"/>
      <c r="O26" s="290"/>
      <c r="P26" s="291"/>
      <c r="Q26" s="55"/>
      <c r="R26" s="245" t="str">
        <f>IF(L29=S28,"Sattelpunkt","Wendepunkt")</f>
        <v>Wendepunkt</v>
      </c>
      <c r="S26" s="246"/>
      <c r="T26" s="246"/>
      <c r="U26" s="246"/>
      <c r="V26" s="246"/>
      <c r="W26" s="247"/>
      <c r="X26" s="1"/>
      <c r="Y26" s="1"/>
    </row>
    <row r="27" spans="1:25" ht="12.75" customHeight="1">
      <c r="A27" s="1"/>
      <c r="B27" s="1"/>
      <c r="C27" s="1"/>
      <c r="D27" s="1"/>
      <c r="E27" s="1"/>
      <c r="F27" s="1"/>
      <c r="G27" s="1"/>
      <c r="H27" s="1"/>
      <c r="I27" s="1"/>
      <c r="J27" s="1"/>
      <c r="K27" s="292"/>
      <c r="L27" s="293"/>
      <c r="M27" s="293"/>
      <c r="N27" s="293"/>
      <c r="O27" s="293"/>
      <c r="P27" s="294"/>
      <c r="Q27" s="16"/>
      <c r="R27" s="303"/>
      <c r="S27" s="297"/>
      <c r="T27" s="297"/>
      <c r="U27" s="297"/>
      <c r="V27" s="297"/>
      <c r="W27" s="77"/>
      <c r="X27" s="1"/>
      <c r="Y27" s="1"/>
    </row>
    <row r="28" spans="1:25" ht="12.75">
      <c r="A28" s="1"/>
      <c r="B28" s="1"/>
      <c r="C28" s="1"/>
      <c r="D28" s="1"/>
      <c r="E28" s="1"/>
      <c r="F28" s="1"/>
      <c r="G28" s="1"/>
      <c r="H28" s="1"/>
      <c r="I28" s="1"/>
      <c r="J28" s="1"/>
      <c r="K28" s="59"/>
      <c r="L28" s="54"/>
      <c r="M28" s="54"/>
      <c r="N28" s="54"/>
      <c r="O28" s="54"/>
      <c r="P28" s="77"/>
      <c r="Q28" s="71"/>
      <c r="R28" s="95" t="s">
        <v>45</v>
      </c>
      <c r="S28" s="79">
        <f>IF(G51=FALSE,"",(O20+R20+V20)/3)</f>
        <v>1.3333333333333333</v>
      </c>
      <c r="T28" s="79" t="s">
        <v>44</v>
      </c>
      <c r="U28" s="229">
        <f>IF(S28="","",K20*(S28-O20)*(S28-R20)*(S28-V20))</f>
        <v>6.51851851851852</v>
      </c>
      <c r="V28" s="229"/>
      <c r="W28" s="97" t="s">
        <v>43</v>
      </c>
      <c r="X28" s="1"/>
      <c r="Y28" s="1"/>
    </row>
    <row r="29" spans="1:25" ht="12.75">
      <c r="A29" s="1"/>
      <c r="B29" s="1"/>
      <c r="C29" s="1"/>
      <c r="D29" s="1"/>
      <c r="E29" s="1"/>
      <c r="F29" s="1"/>
      <c r="G29" s="1"/>
      <c r="H29" s="1"/>
      <c r="I29" s="1"/>
      <c r="J29" s="1"/>
      <c r="K29" s="98" t="s">
        <v>45</v>
      </c>
      <c r="L29" s="36">
        <f>IF(G51=FALSE,G55,G53)</f>
        <v>-2.7218416868654804</v>
      </c>
      <c r="M29" s="36" t="s">
        <v>44</v>
      </c>
      <c r="N29" s="227">
        <f>IF(L29="","",K20*(L29-O20)*(L29-R20)*(L29-V20))</f>
        <v>33.19255865138183</v>
      </c>
      <c r="O29" s="227"/>
      <c r="P29" s="99" t="s">
        <v>43</v>
      </c>
      <c r="Q29" s="100"/>
      <c r="R29" s="101"/>
      <c r="S29" s="101"/>
      <c r="T29" s="101"/>
      <c r="U29" s="101"/>
      <c r="V29" s="101"/>
      <c r="W29" s="55"/>
      <c r="X29" s="1"/>
      <c r="Y29" s="1"/>
    </row>
    <row r="30" spans="1:25" ht="12.75">
      <c r="A30" s="1"/>
      <c r="B30" s="1"/>
      <c r="C30" s="1"/>
      <c r="D30" s="1"/>
      <c r="E30" s="1"/>
      <c r="F30" s="1"/>
      <c r="G30" s="1"/>
      <c r="H30" s="1"/>
      <c r="I30" s="1"/>
      <c r="J30" s="1"/>
      <c r="K30" s="95" t="s">
        <v>45</v>
      </c>
      <c r="L30" s="79">
        <f>IF(G54=G53,"",G54)</f>
        <v>5.3885083535321465</v>
      </c>
      <c r="M30" s="83" t="s">
        <v>44</v>
      </c>
      <c r="N30" s="229">
        <f>IF(G54=G53,"",K20*(L30-O20)*(L30-R20)*(L30-V20))</f>
        <v>-20.15552161434479</v>
      </c>
      <c r="O30" s="229"/>
      <c r="P30" s="82" t="s">
        <v>43</v>
      </c>
      <c r="Q30" s="55"/>
      <c r="R30" s="55"/>
      <c r="S30" s="55"/>
      <c r="T30" s="55"/>
      <c r="U30" s="55"/>
      <c r="V30" s="55"/>
      <c r="W30" s="55"/>
      <c r="X30" s="1"/>
      <c r="Y30" s="1"/>
    </row>
    <row r="31" spans="1:25" ht="12.75">
      <c r="A31" s="1"/>
      <c r="B31" s="1"/>
      <c r="C31" s="1"/>
      <c r="D31" s="1"/>
      <c r="E31" s="1"/>
      <c r="F31" s="1"/>
      <c r="G31" s="1"/>
      <c r="H31" s="1"/>
      <c r="I31" s="1"/>
      <c r="J31" s="1"/>
      <c r="K31" s="55"/>
      <c r="L31" s="71"/>
      <c r="M31" s="304"/>
      <c r="N31" s="304"/>
      <c r="O31" s="304"/>
      <c r="P31" s="304"/>
      <c r="Q31" s="304"/>
      <c r="R31" s="304"/>
      <c r="S31" s="304"/>
      <c r="T31" s="304"/>
      <c r="U31" s="304"/>
      <c r="V31" s="304"/>
      <c r="W31" s="55"/>
      <c r="X31" s="1"/>
      <c r="Y31" s="1"/>
    </row>
    <row r="32" spans="1:25" ht="12.75">
      <c r="A32" s="1"/>
      <c r="B32" s="1"/>
      <c r="C32" s="1"/>
      <c r="D32" s="1"/>
      <c r="E32" s="1"/>
      <c r="F32" s="1"/>
      <c r="G32" s="1"/>
      <c r="H32" s="1"/>
      <c r="I32" s="1"/>
      <c r="J32" s="1"/>
      <c r="K32" s="31"/>
      <c r="L32" s="31"/>
      <c r="M32" s="299" t="s">
        <v>47</v>
      </c>
      <c r="N32" s="300"/>
      <c r="O32" s="300"/>
      <c r="P32" s="300"/>
      <c r="Q32" s="300"/>
      <c r="R32" s="300"/>
      <c r="S32" s="300"/>
      <c r="T32" s="305">
        <f>-K20*(O20+R20+V20)</f>
        <v>-0.8</v>
      </c>
      <c r="U32" s="305"/>
      <c r="V32" s="306"/>
      <c r="W32" s="55"/>
      <c r="X32" s="1"/>
      <c r="Y32" s="1"/>
    </row>
    <row r="33" spans="1:25" ht="14.25">
      <c r="A33" s="1"/>
      <c r="B33" s="1"/>
      <c r="C33" s="1"/>
      <c r="D33" s="1"/>
      <c r="E33" s="1"/>
      <c r="F33" s="1"/>
      <c r="G33" s="1"/>
      <c r="H33" s="1"/>
      <c r="I33" s="1"/>
      <c r="J33" s="1"/>
      <c r="K33" s="55"/>
      <c r="L33" s="55"/>
      <c r="M33" s="301" t="s">
        <v>49</v>
      </c>
      <c r="N33" s="302"/>
      <c r="O33" s="302"/>
      <c r="P33" s="302"/>
      <c r="Q33" s="302"/>
      <c r="R33" s="302"/>
      <c r="S33" s="302"/>
      <c r="T33" s="227">
        <f>(O20*R20+O20*V20+R20*V20)*K20</f>
        <v>-8.8</v>
      </c>
      <c r="U33" s="227"/>
      <c r="V33" s="228"/>
      <c r="W33" s="55"/>
      <c r="X33" s="1"/>
      <c r="Y33" s="1"/>
    </row>
    <row r="34" spans="1:25" ht="12.75">
      <c r="A34" s="1"/>
      <c r="B34" s="1"/>
      <c r="C34" s="1"/>
      <c r="D34" s="1"/>
      <c r="E34" s="1"/>
      <c r="F34" s="1"/>
      <c r="G34" s="1"/>
      <c r="H34" s="1"/>
      <c r="I34" s="1"/>
      <c r="J34" s="1"/>
      <c r="K34" s="55"/>
      <c r="L34" s="55"/>
      <c r="M34" s="60"/>
      <c r="N34" s="80"/>
      <c r="O34" s="79"/>
      <c r="P34" s="79"/>
      <c r="Q34" s="80"/>
      <c r="R34" s="298" t="s">
        <v>48</v>
      </c>
      <c r="S34" s="298"/>
      <c r="T34" s="229">
        <f>-K20*O20*R20*V20</f>
        <v>19.200000000000003</v>
      </c>
      <c r="U34" s="229"/>
      <c r="V34" s="230"/>
      <c r="W34" s="55"/>
      <c r="X34" s="1"/>
      <c r="Y34" s="1"/>
    </row>
    <row r="35" spans="1:25" ht="12.75">
      <c r="A35" s="1"/>
      <c r="B35" s="1"/>
      <c r="C35" s="1"/>
      <c r="D35" s="1"/>
      <c r="E35" s="1"/>
      <c r="F35" s="1"/>
      <c r="G35" s="1"/>
      <c r="H35" s="1"/>
      <c r="I35" s="1"/>
      <c r="J35" s="1"/>
      <c r="K35" s="55"/>
      <c r="L35" s="55"/>
      <c r="M35" s="55"/>
      <c r="N35" s="55"/>
      <c r="O35" s="55"/>
      <c r="P35" s="55"/>
      <c r="Q35" s="55"/>
      <c r="R35" s="55"/>
      <c r="S35" s="55"/>
      <c r="T35" s="55"/>
      <c r="U35" s="55"/>
      <c r="V35" s="55"/>
      <c r="W35" s="55"/>
      <c r="X35" s="1"/>
      <c r="Y35" s="1"/>
    </row>
    <row r="36" spans="1:25" ht="12.75">
      <c r="A36" s="1"/>
      <c r="B36" s="1"/>
      <c r="C36" s="1"/>
      <c r="D36" s="1"/>
      <c r="E36" s="1"/>
      <c r="F36" s="1"/>
      <c r="G36" s="1"/>
      <c r="H36" s="1"/>
      <c r="I36" s="1"/>
      <c r="J36" s="1"/>
      <c r="K36" s="55"/>
      <c r="L36" s="55"/>
      <c r="M36" s="55"/>
      <c r="N36" s="55"/>
      <c r="O36" s="55"/>
      <c r="P36" s="55"/>
      <c r="Q36" s="55"/>
      <c r="R36" s="55"/>
      <c r="S36" s="55"/>
      <c r="T36" s="55"/>
      <c r="U36" s="55"/>
      <c r="V36" s="55"/>
      <c r="W36" s="55"/>
      <c r="X36" s="1"/>
      <c r="Y36" s="1"/>
    </row>
    <row r="37" spans="1:25" ht="12.75">
      <c r="A37" s="1"/>
      <c r="B37" s="1"/>
      <c r="C37" s="1"/>
      <c r="D37" s="1"/>
      <c r="E37" s="1"/>
      <c r="F37" s="1"/>
      <c r="G37" s="1"/>
      <c r="H37" s="1"/>
      <c r="I37" s="1"/>
      <c r="J37" s="1"/>
      <c r="K37" s="55"/>
      <c r="L37" s="55"/>
      <c r="M37" s="55"/>
      <c r="N37" s="55"/>
      <c r="O37" s="55"/>
      <c r="P37" s="55"/>
      <c r="Q37" s="55"/>
      <c r="R37" s="55"/>
      <c r="S37" s="55"/>
      <c r="T37" s="55"/>
      <c r="U37" s="55"/>
      <c r="V37" s="55"/>
      <c r="W37" s="55"/>
      <c r="X37" s="1"/>
      <c r="Y37" s="1"/>
    </row>
    <row r="38" spans="1:25" ht="12.75">
      <c r="A38" s="1"/>
      <c r="B38" s="1"/>
      <c r="C38" s="1"/>
      <c r="D38" s="1"/>
      <c r="E38" s="1"/>
      <c r="F38" s="1"/>
      <c r="G38" s="1"/>
      <c r="H38" s="1"/>
      <c r="I38" s="1"/>
      <c r="J38" s="1"/>
      <c r="K38" s="55"/>
      <c r="L38" s="55"/>
      <c r="M38" s="55"/>
      <c r="N38" s="55"/>
      <c r="O38" s="55"/>
      <c r="P38" s="55"/>
      <c r="Q38" s="55"/>
      <c r="R38" s="198" t="s">
        <v>5</v>
      </c>
      <c r="S38" s="199"/>
      <c r="T38" s="55"/>
      <c r="U38" s="55"/>
      <c r="V38" s="55"/>
      <c r="W38" s="55"/>
      <c r="X38" s="1"/>
      <c r="Y38" s="1"/>
    </row>
    <row r="39" spans="1:25" ht="12.75">
      <c r="A39" s="1"/>
      <c r="B39" s="1"/>
      <c r="C39" s="1"/>
      <c r="D39" s="1"/>
      <c r="E39" s="1"/>
      <c r="F39" s="1"/>
      <c r="G39" s="1"/>
      <c r="H39" s="1"/>
      <c r="I39" s="1"/>
      <c r="J39" s="1"/>
      <c r="K39" s="55"/>
      <c r="L39" s="55"/>
      <c r="M39" s="55"/>
      <c r="N39" s="55"/>
      <c r="O39" s="55"/>
      <c r="P39" s="55"/>
      <c r="Q39" s="55"/>
      <c r="R39" s="55"/>
      <c r="S39" s="55"/>
      <c r="T39" s="55"/>
      <c r="U39" s="55"/>
      <c r="V39" s="55"/>
      <c r="W39" s="55"/>
      <c r="X39" s="1"/>
      <c r="Y39" s="1"/>
    </row>
    <row r="40" spans="1:25" ht="12.75">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 r="A44" s="1"/>
      <c r="B44" s="1"/>
      <c r="C44" s="1"/>
      <c r="D44" s="1"/>
      <c r="E44" s="1"/>
      <c r="F44" s="1"/>
      <c r="G44" s="1"/>
      <c r="H44" s="1"/>
      <c r="I44" s="1"/>
      <c r="J44" s="1"/>
      <c r="K44" s="1"/>
      <c r="L44" s="1"/>
      <c r="M44" s="1"/>
      <c r="N44" s="1"/>
      <c r="O44" s="4"/>
      <c r="P44" s="1"/>
      <c r="Q44" s="1"/>
      <c r="R44" s="1"/>
      <c r="S44" s="1"/>
      <c r="T44" s="1"/>
      <c r="U44" s="1"/>
      <c r="V44" s="1"/>
      <c r="W44" s="1"/>
      <c r="X44" s="1"/>
      <c r="Y44" s="1"/>
    </row>
    <row r="45" spans="1:25" ht="12.75">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 r="A48" s="1"/>
      <c r="B48" s="1"/>
      <c r="C48" s="1"/>
      <c r="D48" s="1"/>
      <c r="E48" s="1"/>
      <c r="F48" s="1"/>
      <c r="G48" s="1"/>
      <c r="H48" s="1"/>
      <c r="I48" s="1"/>
      <c r="J48" s="1"/>
      <c r="K48" s="1"/>
      <c r="L48" s="1"/>
      <c r="M48" s="1"/>
      <c r="N48" s="1"/>
      <c r="O48" s="1"/>
      <c r="P48" s="1"/>
      <c r="Q48" s="1"/>
      <c r="R48" s="1"/>
      <c r="S48" s="1"/>
      <c r="T48" s="1"/>
      <c r="U48" s="1"/>
      <c r="V48" s="1"/>
      <c r="W48" s="1"/>
      <c r="X48" s="1"/>
      <c r="Y48" s="1"/>
    </row>
    <row r="50" spans="2:7" ht="12.75">
      <c r="B50">
        <v>0</v>
      </c>
      <c r="C50">
        <f>(B50-20)/2</f>
        <v>-10</v>
      </c>
      <c r="D50">
        <f aca="true" t="shared" si="0" ref="D50:D90">$K$20*(C50-$O$20)*(C50-$R$20)*(C50-$V$20)</f>
        <v>-172.8</v>
      </c>
      <c r="F50">
        <f>3*K20</f>
        <v>0.6000000000000001</v>
      </c>
      <c r="G50">
        <f>(F51^2-4*F50*F52)/4/F50/F50</f>
        <v>16.444444444444446</v>
      </c>
    </row>
    <row r="51" spans="2:7" ht="12.75">
      <c r="B51">
        <v>1</v>
      </c>
      <c r="C51">
        <f aca="true" t="shared" si="1" ref="C51:C90">(B51-20)/2</f>
        <v>-9.5</v>
      </c>
      <c r="D51">
        <f t="shared" si="0"/>
        <v>-140.87500000000003</v>
      </c>
      <c r="F51">
        <f>-2*(O20+V20+R20)*K20</f>
        <v>-1.6</v>
      </c>
      <c r="G51" t="b">
        <f>IF(F50=0,FALSE,TRUE)</f>
        <v>1</v>
      </c>
    </row>
    <row r="52" spans="2:7" ht="12.75">
      <c r="B52">
        <v>2</v>
      </c>
      <c r="C52">
        <f t="shared" si="1"/>
        <v>-9</v>
      </c>
      <c r="D52">
        <f t="shared" si="0"/>
        <v>-112.20000000000002</v>
      </c>
      <c r="F52">
        <f>K20*(O20*R20+O20*V20+R20*V20)</f>
        <v>-8.8</v>
      </c>
      <c r="G52">
        <f>IF(G51=TRUE,G50,-1)</f>
        <v>16.444444444444446</v>
      </c>
    </row>
    <row r="53" spans="2:7" ht="12.75">
      <c r="B53">
        <v>3</v>
      </c>
      <c r="C53">
        <f t="shared" si="1"/>
        <v>-8.5</v>
      </c>
      <c r="D53">
        <f t="shared" si="0"/>
        <v>-86.625</v>
      </c>
      <c r="G53">
        <f>IF(G52&lt;0,"",-F51/2/F50-SQRT(G52))</f>
        <v>-2.7218416868654804</v>
      </c>
    </row>
    <row r="54" spans="2:7" ht="12.75">
      <c r="B54">
        <v>4</v>
      </c>
      <c r="C54">
        <f t="shared" si="1"/>
        <v>-8</v>
      </c>
      <c r="D54">
        <f t="shared" si="0"/>
        <v>-64</v>
      </c>
      <c r="G54">
        <f>IF(G52&lt;0,"",-F51/2/F50+SQRT(G52))</f>
        <v>5.3885083535321465</v>
      </c>
    </row>
    <row r="55" spans="2:7" ht="12.75">
      <c r="B55">
        <v>5</v>
      </c>
      <c r="C55">
        <f t="shared" si="1"/>
        <v>-7.5</v>
      </c>
      <c r="D55">
        <f t="shared" si="0"/>
        <v>-44.175000000000004</v>
      </c>
      <c r="G55">
        <f>IF(AND(G51=FALSE,F51=0),"",-F52/F51)</f>
        <v>-5.5</v>
      </c>
    </row>
    <row r="56" spans="2:4" ht="12.75">
      <c r="B56">
        <v>6</v>
      </c>
      <c r="C56">
        <f t="shared" si="1"/>
        <v>-7</v>
      </c>
      <c r="D56">
        <f t="shared" si="0"/>
        <v>-27</v>
      </c>
    </row>
    <row r="57" spans="2:4" ht="12.75">
      <c r="B57">
        <v>7</v>
      </c>
      <c r="C57">
        <f t="shared" si="1"/>
        <v>-6.5</v>
      </c>
      <c r="D57">
        <f t="shared" si="0"/>
        <v>-12.325000000000001</v>
      </c>
    </row>
    <row r="58" spans="2:4" ht="12.75">
      <c r="B58">
        <v>8</v>
      </c>
      <c r="C58">
        <f t="shared" si="1"/>
        <v>-6</v>
      </c>
      <c r="D58">
        <f t="shared" si="0"/>
        <v>0</v>
      </c>
    </row>
    <row r="59" spans="2:4" ht="12.75">
      <c r="B59">
        <v>9</v>
      </c>
      <c r="C59">
        <f t="shared" si="1"/>
        <v>-5.5</v>
      </c>
      <c r="D59">
        <f t="shared" si="0"/>
        <v>10.125</v>
      </c>
    </row>
    <row r="60" spans="2:4" ht="12.75">
      <c r="B60">
        <v>10</v>
      </c>
      <c r="C60">
        <f t="shared" si="1"/>
        <v>-5</v>
      </c>
      <c r="D60">
        <f t="shared" si="0"/>
        <v>18.200000000000003</v>
      </c>
    </row>
    <row r="61" spans="2:4" ht="12.75">
      <c r="B61">
        <v>11</v>
      </c>
      <c r="C61">
        <f t="shared" si="1"/>
        <v>-4.5</v>
      </c>
      <c r="D61">
        <f t="shared" si="0"/>
        <v>24.375</v>
      </c>
    </row>
    <row r="62" spans="2:4" ht="12.75">
      <c r="B62">
        <v>12</v>
      </c>
      <c r="C62">
        <f t="shared" si="1"/>
        <v>-4</v>
      </c>
      <c r="D62">
        <f t="shared" si="0"/>
        <v>28.800000000000004</v>
      </c>
    </row>
    <row r="63" spans="2:4" ht="12.75">
      <c r="B63">
        <v>13</v>
      </c>
      <c r="C63">
        <f t="shared" si="1"/>
        <v>-3.5</v>
      </c>
      <c r="D63">
        <f t="shared" si="0"/>
        <v>31.625</v>
      </c>
    </row>
    <row r="64" spans="2:4" ht="12.75">
      <c r="B64">
        <v>14</v>
      </c>
      <c r="C64">
        <f t="shared" si="1"/>
        <v>-3</v>
      </c>
      <c r="D64">
        <f t="shared" si="0"/>
        <v>33</v>
      </c>
    </row>
    <row r="65" spans="2:4" ht="12.75">
      <c r="B65">
        <v>15</v>
      </c>
      <c r="C65">
        <f t="shared" si="1"/>
        <v>-2.5</v>
      </c>
      <c r="D65">
        <f t="shared" si="0"/>
        <v>33.075</v>
      </c>
    </row>
    <row r="66" spans="2:4" ht="12.75">
      <c r="B66">
        <v>16</v>
      </c>
      <c r="C66">
        <f t="shared" si="1"/>
        <v>-2</v>
      </c>
      <c r="D66">
        <f t="shared" si="0"/>
        <v>32</v>
      </c>
    </row>
    <row r="67" spans="2:4" ht="12.75">
      <c r="B67">
        <v>17</v>
      </c>
      <c r="C67">
        <f t="shared" si="1"/>
        <v>-1.5</v>
      </c>
      <c r="D67">
        <f t="shared" si="0"/>
        <v>29.925</v>
      </c>
    </row>
    <row r="68" spans="2:4" ht="12.75">
      <c r="B68">
        <v>18</v>
      </c>
      <c r="C68">
        <f t="shared" si="1"/>
        <v>-1</v>
      </c>
      <c r="D68">
        <f t="shared" si="0"/>
        <v>27</v>
      </c>
    </row>
    <row r="69" spans="2:4" ht="12.75">
      <c r="B69">
        <v>19</v>
      </c>
      <c r="C69">
        <f t="shared" si="1"/>
        <v>-0.5</v>
      </c>
      <c r="D69">
        <f t="shared" si="0"/>
        <v>23.375</v>
      </c>
    </row>
    <row r="70" spans="2:4" ht="12.75">
      <c r="B70">
        <v>20</v>
      </c>
      <c r="C70">
        <f t="shared" si="1"/>
        <v>0</v>
      </c>
      <c r="D70">
        <f t="shared" si="0"/>
        <v>19.200000000000003</v>
      </c>
    </row>
    <row r="71" spans="2:4" ht="12.75">
      <c r="B71">
        <v>21</v>
      </c>
      <c r="C71">
        <f t="shared" si="1"/>
        <v>0.5</v>
      </c>
      <c r="D71">
        <f t="shared" si="0"/>
        <v>14.625000000000004</v>
      </c>
    </row>
    <row r="72" spans="2:4" ht="12.75">
      <c r="B72">
        <v>22</v>
      </c>
      <c r="C72">
        <f t="shared" si="1"/>
        <v>1</v>
      </c>
      <c r="D72">
        <f t="shared" si="0"/>
        <v>9.8</v>
      </c>
    </row>
    <row r="73" spans="2:4" ht="12.75">
      <c r="B73">
        <v>23</v>
      </c>
      <c r="C73">
        <f t="shared" si="1"/>
        <v>1.5</v>
      </c>
      <c r="D73">
        <f t="shared" si="0"/>
        <v>4.875</v>
      </c>
    </row>
    <row r="74" spans="2:4" ht="12.75">
      <c r="B74">
        <v>24</v>
      </c>
      <c r="C74">
        <f t="shared" si="1"/>
        <v>2</v>
      </c>
      <c r="D74">
        <f t="shared" si="0"/>
        <v>0</v>
      </c>
    </row>
    <row r="75" spans="2:4" ht="12.75">
      <c r="B75">
        <v>25</v>
      </c>
      <c r="C75">
        <f t="shared" si="1"/>
        <v>2.5</v>
      </c>
      <c r="D75">
        <f t="shared" si="0"/>
        <v>-4.675000000000001</v>
      </c>
    </row>
    <row r="76" spans="2:4" ht="12.75">
      <c r="B76">
        <v>26</v>
      </c>
      <c r="C76">
        <f t="shared" si="1"/>
        <v>3</v>
      </c>
      <c r="D76">
        <f t="shared" si="0"/>
        <v>-9</v>
      </c>
    </row>
    <row r="77" spans="2:4" ht="12.75">
      <c r="B77">
        <v>27</v>
      </c>
      <c r="C77">
        <f t="shared" si="1"/>
        <v>3.5</v>
      </c>
      <c r="D77">
        <f t="shared" si="0"/>
        <v>-12.825000000000001</v>
      </c>
    </row>
    <row r="78" spans="2:4" ht="12.75">
      <c r="B78">
        <v>28</v>
      </c>
      <c r="C78">
        <f t="shared" si="1"/>
        <v>4</v>
      </c>
      <c r="D78">
        <f t="shared" si="0"/>
        <v>-16</v>
      </c>
    </row>
    <row r="79" spans="2:4" ht="12.75">
      <c r="B79">
        <v>29</v>
      </c>
      <c r="C79">
        <f t="shared" si="1"/>
        <v>4.5</v>
      </c>
      <c r="D79">
        <f t="shared" si="0"/>
        <v>-18.375</v>
      </c>
    </row>
    <row r="80" spans="2:4" ht="12.75">
      <c r="B80">
        <v>30</v>
      </c>
      <c r="C80">
        <f t="shared" si="1"/>
        <v>5</v>
      </c>
      <c r="D80">
        <f t="shared" si="0"/>
        <v>-19.800000000000004</v>
      </c>
    </row>
    <row r="81" spans="2:4" ht="12.75">
      <c r="B81">
        <v>31</v>
      </c>
      <c r="C81">
        <f t="shared" si="1"/>
        <v>5.5</v>
      </c>
      <c r="D81">
        <f t="shared" si="0"/>
        <v>-20.125000000000004</v>
      </c>
    </row>
    <row r="82" spans="2:4" ht="12.75">
      <c r="B82">
        <v>32</v>
      </c>
      <c r="C82">
        <f t="shared" si="1"/>
        <v>6</v>
      </c>
      <c r="D82">
        <f t="shared" si="0"/>
        <v>-19.200000000000003</v>
      </c>
    </row>
    <row r="83" spans="2:4" ht="12.75">
      <c r="B83">
        <v>33</v>
      </c>
      <c r="C83">
        <f t="shared" si="1"/>
        <v>6.5</v>
      </c>
      <c r="D83">
        <f t="shared" si="0"/>
        <v>-16.875</v>
      </c>
    </row>
    <row r="84" spans="2:4" ht="12.75">
      <c r="B84">
        <v>34</v>
      </c>
      <c r="C84">
        <f t="shared" si="1"/>
        <v>7</v>
      </c>
      <c r="D84">
        <f t="shared" si="0"/>
        <v>-13</v>
      </c>
    </row>
    <row r="85" spans="2:4" ht="12.75">
      <c r="B85">
        <v>35</v>
      </c>
      <c r="C85">
        <f t="shared" si="1"/>
        <v>7.5</v>
      </c>
      <c r="D85">
        <f t="shared" si="0"/>
        <v>-7.425000000000001</v>
      </c>
    </row>
    <row r="86" spans="2:4" ht="12.75">
      <c r="B86">
        <v>36</v>
      </c>
      <c r="C86">
        <f t="shared" si="1"/>
        <v>8</v>
      </c>
      <c r="D86">
        <f t="shared" si="0"/>
        <v>0</v>
      </c>
    </row>
    <row r="87" spans="2:4" ht="12.75">
      <c r="B87">
        <v>37</v>
      </c>
      <c r="C87">
        <f t="shared" si="1"/>
        <v>8.5</v>
      </c>
      <c r="D87">
        <f t="shared" si="0"/>
        <v>9.425</v>
      </c>
    </row>
    <row r="88" spans="2:4" ht="12.75">
      <c r="B88">
        <v>38</v>
      </c>
      <c r="C88">
        <f t="shared" si="1"/>
        <v>9</v>
      </c>
      <c r="D88">
        <f t="shared" si="0"/>
        <v>21.000000000000004</v>
      </c>
    </row>
    <row r="89" spans="2:4" ht="12.75">
      <c r="B89">
        <v>39</v>
      </c>
      <c r="C89">
        <f t="shared" si="1"/>
        <v>9.5</v>
      </c>
      <c r="D89">
        <f t="shared" si="0"/>
        <v>34.875</v>
      </c>
    </row>
    <row r="90" spans="2:4" ht="12.75">
      <c r="B90">
        <v>40</v>
      </c>
      <c r="C90">
        <f t="shared" si="1"/>
        <v>10</v>
      </c>
      <c r="D90">
        <f t="shared" si="0"/>
        <v>51.2</v>
      </c>
    </row>
  </sheetData>
  <mergeCells count="28">
    <mergeCell ref="T34:V34"/>
    <mergeCell ref="K26:P27"/>
    <mergeCell ref="R38:S38"/>
    <mergeCell ref="R34:S34"/>
    <mergeCell ref="M32:S32"/>
    <mergeCell ref="M33:S33"/>
    <mergeCell ref="R26:W26"/>
    <mergeCell ref="R27:V27"/>
    <mergeCell ref="M31:V31"/>
    <mergeCell ref="T32:V32"/>
    <mergeCell ref="T33:V33"/>
    <mergeCell ref="K20:L20"/>
    <mergeCell ref="O18:P18"/>
    <mergeCell ref="O20:P20"/>
    <mergeCell ref="V20:W20"/>
    <mergeCell ref="R18:S18"/>
    <mergeCell ref="R20:S20"/>
    <mergeCell ref="V18:W18"/>
    <mergeCell ref="A1:D1"/>
    <mergeCell ref="N29:O29"/>
    <mergeCell ref="N30:O30"/>
    <mergeCell ref="U28:V28"/>
    <mergeCell ref="K17:L17"/>
    <mergeCell ref="K18:L18"/>
    <mergeCell ref="L10:R11"/>
    <mergeCell ref="L14:R15"/>
    <mergeCell ref="L12:V13"/>
    <mergeCell ref="L8:V9"/>
  </mergeCells>
  <conditionalFormatting sqref="R26:W26">
    <cfRule type="cellIs" priority="1" dxfId="0" operator="equal" stopIfTrue="1">
      <formula>"Sattelpunkt"</formula>
    </cfRule>
  </conditionalFormatting>
  <hyperlinks>
    <hyperlink ref="R38" location="Start!D1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2.xml><?xml version="1.0" encoding="utf-8"?>
<worksheet xmlns="http://schemas.openxmlformats.org/spreadsheetml/2006/main" xmlns:r="http://schemas.openxmlformats.org/officeDocument/2006/relationships">
  <sheetPr codeName="Tabelle14"/>
  <dimension ref="A1:AR90"/>
  <sheetViews>
    <sheetView showGridLines="0" showRowColHeaders="0" showOutlineSymbols="0" workbookViewId="0" topLeftCell="A1">
      <selection activeCell="P38" sqref="P38"/>
    </sheetView>
  </sheetViews>
  <sheetFormatPr defaultColWidth="11.421875" defaultRowHeight="12.75"/>
  <cols>
    <col min="8" max="8" width="14.7109375" style="0" customWidth="1"/>
    <col min="9" max="9" width="3.7109375" style="0" customWidth="1"/>
    <col min="10" max="10" width="7.7109375" style="0" customWidth="1"/>
    <col min="11" max="11" width="2.00390625" style="0" hidden="1" customWidth="1"/>
    <col min="12" max="12" width="2.8515625" style="0" customWidth="1"/>
    <col min="13" max="13" width="2.57421875" style="0" customWidth="1"/>
    <col min="14" max="14" width="8.28125" style="0" customWidth="1"/>
    <col min="15" max="15" width="2.57421875" style="0" customWidth="1"/>
    <col min="16" max="16" width="9.140625" style="0" customWidth="1"/>
    <col min="17" max="17" width="7.140625" style="0" hidden="1" customWidth="1"/>
    <col min="18" max="18" width="2.28125" style="0" customWidth="1"/>
    <col min="19" max="19" width="2.57421875" style="0" customWidth="1"/>
    <col min="20" max="20" width="2.00390625" style="0" customWidth="1"/>
  </cols>
  <sheetData>
    <row r="1" spans="1:22" ht="12" customHeight="1">
      <c r="A1" s="244" t="s">
        <v>84</v>
      </c>
      <c r="B1" s="244"/>
      <c r="C1" s="1"/>
      <c r="D1" s="1"/>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thickBot="1">
      <c r="A3" s="2"/>
      <c r="B3" s="2"/>
      <c r="C3" s="2"/>
      <c r="D3" s="2"/>
      <c r="E3" s="2"/>
      <c r="F3" s="2"/>
      <c r="G3" s="1"/>
      <c r="H3" s="1"/>
      <c r="I3" s="1"/>
      <c r="J3" s="55"/>
      <c r="K3" s="55"/>
      <c r="L3" s="55"/>
      <c r="M3" s="55"/>
      <c r="N3" s="55"/>
      <c r="O3" s="55"/>
      <c r="P3" s="55"/>
      <c r="Q3" s="55"/>
      <c r="R3" s="55"/>
      <c r="S3" s="55"/>
      <c r="T3" s="55"/>
      <c r="U3" s="1"/>
      <c r="V3" s="1"/>
    </row>
    <row r="4" spans="1:44" ht="12.75" customHeight="1">
      <c r="A4" s="3"/>
      <c r="B4" s="3"/>
      <c r="C4" s="3"/>
      <c r="D4" s="3"/>
      <c r="E4" s="3"/>
      <c r="F4" s="3"/>
      <c r="G4" s="1"/>
      <c r="H4" s="1"/>
      <c r="I4" s="1"/>
      <c r="J4" s="314" t="s">
        <v>74</v>
      </c>
      <c r="K4" s="315"/>
      <c r="L4" s="315"/>
      <c r="M4" s="315"/>
      <c r="N4" s="315"/>
      <c r="O4" s="315"/>
      <c r="P4" s="315"/>
      <c r="Q4" s="315"/>
      <c r="R4" s="315"/>
      <c r="S4" s="315"/>
      <c r="T4" s="316"/>
      <c r="U4" s="1"/>
      <c r="V4" s="1"/>
      <c r="W4" s="53"/>
      <c r="X4" s="53"/>
      <c r="Y4" s="53"/>
      <c r="Z4" s="53"/>
      <c r="AA4" s="53"/>
      <c r="AB4" s="53"/>
      <c r="AC4" s="53"/>
      <c r="AD4" s="53"/>
      <c r="AE4" s="53"/>
      <c r="AF4" s="53"/>
      <c r="AG4" s="53"/>
      <c r="AH4" s="53"/>
      <c r="AI4" s="53"/>
      <c r="AJ4" s="53"/>
      <c r="AK4" s="53"/>
      <c r="AL4" s="53"/>
      <c r="AM4" s="53"/>
      <c r="AN4" s="53"/>
      <c r="AO4" s="53"/>
      <c r="AP4" s="53"/>
      <c r="AQ4" s="53"/>
      <c r="AR4" s="53"/>
    </row>
    <row r="5" spans="1:44" ht="12.75" customHeight="1">
      <c r="A5" s="4"/>
      <c r="B5" s="4"/>
      <c r="C5" s="4"/>
      <c r="D5" s="4"/>
      <c r="E5" s="4"/>
      <c r="F5" s="4"/>
      <c r="G5" s="1"/>
      <c r="H5" s="1"/>
      <c r="I5" s="1"/>
      <c r="J5" s="317"/>
      <c r="K5" s="318"/>
      <c r="L5" s="318"/>
      <c r="M5" s="318"/>
      <c r="N5" s="318"/>
      <c r="O5" s="318"/>
      <c r="P5" s="318"/>
      <c r="Q5" s="318"/>
      <c r="R5" s="318"/>
      <c r="S5" s="318"/>
      <c r="T5" s="319"/>
      <c r="U5" s="1"/>
      <c r="V5" s="1"/>
      <c r="W5" s="53"/>
      <c r="X5" s="53"/>
      <c r="Y5" s="53"/>
      <c r="Z5" s="53"/>
      <c r="AA5" s="53"/>
      <c r="AB5" s="53"/>
      <c r="AC5" s="53"/>
      <c r="AD5" s="53"/>
      <c r="AE5" s="53"/>
      <c r="AF5" s="53"/>
      <c r="AG5" s="53"/>
      <c r="AH5" s="53"/>
      <c r="AI5" s="53"/>
      <c r="AJ5" s="53"/>
      <c r="AK5" s="53"/>
      <c r="AL5" s="53"/>
      <c r="AM5" s="53"/>
      <c r="AN5" s="53"/>
      <c r="AO5" s="53"/>
      <c r="AP5" s="53"/>
      <c r="AQ5" s="53"/>
      <c r="AR5" s="53"/>
    </row>
    <row r="6" spans="1:44" ht="12.75" customHeight="1">
      <c r="A6" s="4"/>
      <c r="B6" s="4"/>
      <c r="C6" s="4"/>
      <c r="D6" s="4"/>
      <c r="E6" s="4"/>
      <c r="F6" s="4"/>
      <c r="G6" s="1"/>
      <c r="H6" s="1"/>
      <c r="I6" s="1"/>
      <c r="J6" s="317"/>
      <c r="K6" s="318"/>
      <c r="L6" s="318"/>
      <c r="M6" s="318"/>
      <c r="N6" s="318"/>
      <c r="O6" s="318"/>
      <c r="P6" s="318"/>
      <c r="Q6" s="318"/>
      <c r="R6" s="318"/>
      <c r="S6" s="318"/>
      <c r="T6" s="319"/>
      <c r="U6" s="1"/>
      <c r="V6" s="1"/>
      <c r="W6" s="53"/>
      <c r="X6" s="53"/>
      <c r="Y6" s="53"/>
      <c r="Z6" s="53"/>
      <c r="AA6" s="53"/>
      <c r="AB6" s="53"/>
      <c r="AC6" s="53"/>
      <c r="AD6" s="53"/>
      <c r="AE6" s="53"/>
      <c r="AF6" s="53"/>
      <c r="AG6" s="53"/>
      <c r="AH6" s="53"/>
      <c r="AI6" s="53"/>
      <c r="AJ6" s="53"/>
      <c r="AK6" s="53"/>
      <c r="AL6" s="53"/>
      <c r="AM6" s="53"/>
      <c r="AN6" s="53"/>
      <c r="AO6" s="53"/>
      <c r="AP6" s="53"/>
      <c r="AQ6" s="53"/>
      <c r="AR6" s="53"/>
    </row>
    <row r="7" spans="1:44" ht="12.75">
      <c r="A7" s="1"/>
      <c r="B7" s="1"/>
      <c r="C7" s="1"/>
      <c r="D7" s="1"/>
      <c r="E7" s="1"/>
      <c r="F7" s="1"/>
      <c r="G7" s="1"/>
      <c r="H7" s="1"/>
      <c r="I7" s="1"/>
      <c r="J7" s="125"/>
      <c r="K7" s="88"/>
      <c r="L7" s="88"/>
      <c r="M7" s="88"/>
      <c r="N7" s="88"/>
      <c r="O7" s="88"/>
      <c r="P7" s="88"/>
      <c r="Q7" s="88"/>
      <c r="R7" s="88"/>
      <c r="S7" s="88"/>
      <c r="T7" s="126"/>
      <c r="U7" s="1"/>
      <c r="V7" s="1"/>
      <c r="W7" s="53"/>
      <c r="X7" s="53"/>
      <c r="Y7" s="53"/>
      <c r="Z7" s="53"/>
      <c r="AA7" s="53"/>
      <c r="AB7" s="53"/>
      <c r="AC7" s="53"/>
      <c r="AD7" s="53"/>
      <c r="AE7" s="53"/>
      <c r="AF7" s="53"/>
      <c r="AG7" s="53"/>
      <c r="AH7" s="53"/>
      <c r="AI7" s="53"/>
      <c r="AJ7" s="53"/>
      <c r="AK7" s="53"/>
      <c r="AL7" s="53"/>
      <c r="AM7" s="53"/>
      <c r="AN7" s="53"/>
      <c r="AO7" s="53"/>
      <c r="AP7" s="53"/>
      <c r="AQ7" s="53"/>
      <c r="AR7" s="53"/>
    </row>
    <row r="8" spans="1:44" ht="18.75" customHeight="1">
      <c r="A8" s="1"/>
      <c r="B8" s="1"/>
      <c r="C8" s="1"/>
      <c r="D8" s="1"/>
      <c r="E8" s="1"/>
      <c r="F8" s="1"/>
      <c r="G8" s="1"/>
      <c r="H8" s="1"/>
      <c r="I8" s="1"/>
      <c r="J8" s="330" t="s">
        <v>75</v>
      </c>
      <c r="K8" s="331"/>
      <c r="L8" s="331"/>
      <c r="M8" s="313" t="str">
        <f>IF(MOD(N20,2)=0,"gerade","ungerade")</f>
        <v>gerade</v>
      </c>
      <c r="N8" s="313"/>
      <c r="O8" s="313"/>
      <c r="P8" s="311" t="s">
        <v>76</v>
      </c>
      <c r="Q8" s="311"/>
      <c r="R8" s="311"/>
      <c r="S8" s="311"/>
      <c r="T8" s="312"/>
      <c r="U8" s="1"/>
      <c r="V8" s="1"/>
      <c r="W8" s="53"/>
      <c r="X8" s="53"/>
      <c r="Y8" s="53"/>
      <c r="Z8" s="53"/>
      <c r="AA8" s="53"/>
      <c r="AB8" s="53"/>
      <c r="AC8" s="53"/>
      <c r="AD8" s="53"/>
      <c r="AE8" s="53"/>
      <c r="AF8" s="53"/>
      <c r="AG8" s="53"/>
      <c r="AH8" s="53"/>
      <c r="AI8" s="53"/>
      <c r="AJ8" s="53"/>
      <c r="AK8" s="53"/>
      <c r="AL8" s="53"/>
      <c r="AM8" s="53"/>
      <c r="AN8" s="53"/>
      <c r="AO8" s="53"/>
      <c r="AP8" s="53"/>
      <c r="AQ8" s="53"/>
      <c r="AR8" s="53"/>
    </row>
    <row r="9" spans="1:44" ht="12.75" customHeight="1" thickBot="1">
      <c r="A9" s="1"/>
      <c r="B9" s="1"/>
      <c r="C9" s="1"/>
      <c r="D9" s="1"/>
      <c r="E9" s="1"/>
      <c r="F9" s="1"/>
      <c r="G9" s="1"/>
      <c r="H9" s="1"/>
      <c r="I9" s="1"/>
      <c r="J9" s="110"/>
      <c r="K9" s="111"/>
      <c r="L9" s="111"/>
      <c r="M9" s="111"/>
      <c r="N9" s="111"/>
      <c r="O9" s="127"/>
      <c r="P9" s="127"/>
      <c r="Q9" s="127"/>
      <c r="R9" s="127"/>
      <c r="S9" s="127"/>
      <c r="T9" s="128"/>
      <c r="U9" s="1"/>
      <c r="V9" s="1"/>
      <c r="W9" s="53"/>
      <c r="X9" s="53"/>
      <c r="Y9" s="53"/>
      <c r="Z9" s="53"/>
      <c r="AA9" s="53"/>
      <c r="AB9" s="53"/>
      <c r="AC9" s="53"/>
      <c r="AD9" s="53"/>
      <c r="AE9" s="53"/>
      <c r="AF9" s="53"/>
      <c r="AG9" s="53"/>
      <c r="AH9" s="53"/>
      <c r="AI9" s="53"/>
      <c r="AJ9" s="53"/>
      <c r="AK9" s="53"/>
      <c r="AL9" s="53"/>
      <c r="AM9" s="53"/>
      <c r="AN9" s="53"/>
      <c r="AO9" s="53"/>
      <c r="AP9" s="53"/>
      <c r="AQ9" s="53"/>
      <c r="AR9" s="53"/>
    </row>
    <row r="10" spans="1:44" ht="18">
      <c r="A10" s="1"/>
      <c r="B10" s="1"/>
      <c r="C10" s="1"/>
      <c r="D10" s="1"/>
      <c r="E10" s="1"/>
      <c r="F10" s="1"/>
      <c r="G10" s="1"/>
      <c r="H10" s="1"/>
      <c r="I10" s="1"/>
      <c r="J10" s="28"/>
      <c r="K10" s="129"/>
      <c r="L10" s="28"/>
      <c r="M10" s="28"/>
      <c r="N10" s="28"/>
      <c r="O10" s="55"/>
      <c r="P10" s="55"/>
      <c r="Q10" s="55"/>
      <c r="R10" s="55"/>
      <c r="S10" s="55"/>
      <c r="T10" s="55"/>
      <c r="U10" s="1"/>
      <c r="V10" s="1"/>
      <c r="W10" s="53"/>
      <c r="X10" s="53"/>
      <c r="Y10" s="53"/>
      <c r="Z10" s="53"/>
      <c r="AA10" s="53"/>
      <c r="AB10" s="53"/>
      <c r="AC10" s="53"/>
      <c r="AD10" s="53"/>
      <c r="AE10" s="53"/>
      <c r="AF10" s="53"/>
      <c r="AG10" s="53"/>
      <c r="AH10" s="53"/>
      <c r="AI10" s="53"/>
      <c r="AJ10" s="53"/>
      <c r="AK10" s="53"/>
      <c r="AL10" s="53"/>
      <c r="AM10" s="53"/>
      <c r="AN10" s="53"/>
      <c r="AO10" s="53"/>
      <c r="AP10" s="53"/>
      <c r="AQ10" s="53"/>
      <c r="AR10" s="53"/>
    </row>
    <row r="11" spans="1:44" ht="18">
      <c r="A11" s="1"/>
      <c r="B11" s="1"/>
      <c r="C11" s="1"/>
      <c r="D11" s="1"/>
      <c r="E11" s="1"/>
      <c r="F11" s="1"/>
      <c r="G11" s="1"/>
      <c r="H11" s="1"/>
      <c r="I11" s="1"/>
      <c r="J11" s="28"/>
      <c r="K11" s="129"/>
      <c r="L11" s="28"/>
      <c r="M11" s="28"/>
      <c r="N11" s="28"/>
      <c r="O11" s="55"/>
      <c r="P11" s="55"/>
      <c r="Q11" s="55"/>
      <c r="R11" s="55"/>
      <c r="S11" s="55"/>
      <c r="T11" s="55"/>
      <c r="U11" s="1"/>
      <c r="V11" s="1"/>
      <c r="W11" s="53"/>
      <c r="X11" s="53"/>
      <c r="Y11" s="53"/>
      <c r="Z11" s="53"/>
      <c r="AA11" s="53"/>
      <c r="AB11" s="53"/>
      <c r="AC11" s="53"/>
      <c r="AD11" s="53"/>
      <c r="AE11" s="53"/>
      <c r="AF11" s="53"/>
      <c r="AG11" s="53"/>
      <c r="AH11" s="53"/>
      <c r="AI11" s="53"/>
      <c r="AJ11" s="53"/>
      <c r="AK11" s="53"/>
      <c r="AL11" s="53"/>
      <c r="AM11" s="53"/>
      <c r="AN11" s="53"/>
      <c r="AO11" s="53"/>
      <c r="AP11" s="53"/>
      <c r="AQ11" s="53"/>
      <c r="AR11" s="53"/>
    </row>
    <row r="12" spans="1:44" ht="22.5" customHeight="1">
      <c r="A12" s="1"/>
      <c r="B12" s="1"/>
      <c r="C12" s="1"/>
      <c r="D12" s="1"/>
      <c r="E12" s="1"/>
      <c r="F12" s="1"/>
      <c r="G12" s="1"/>
      <c r="H12" s="1"/>
      <c r="I12" s="1"/>
      <c r="J12" s="307" t="s">
        <v>59</v>
      </c>
      <c r="K12" s="130" t="s">
        <v>77</v>
      </c>
      <c r="L12" s="152" t="s">
        <v>55</v>
      </c>
      <c r="M12" s="132">
        <f>N20+4</f>
        <v>4</v>
      </c>
      <c r="N12" s="133" t="s">
        <v>78</v>
      </c>
      <c r="O12" s="132">
        <f>N20+2</f>
        <v>2</v>
      </c>
      <c r="P12" s="133" t="s">
        <v>79</v>
      </c>
      <c r="Q12" s="131">
        <v>2025</v>
      </c>
      <c r="R12" s="114" t="str">
        <f>IF(N20=0,")","x")</f>
        <v>)</v>
      </c>
      <c r="S12" s="134">
        <f>IF(N20=0,"",E52)</f>
      </c>
      <c r="T12" s="135">
        <f>IF(N20&gt;1,")","")</f>
      </c>
      <c r="U12" s="1"/>
      <c r="V12" s="1"/>
      <c r="W12" s="53"/>
      <c r="X12" s="53"/>
      <c r="Y12" s="53"/>
      <c r="Z12" s="53"/>
      <c r="AA12" s="53"/>
      <c r="AB12" s="53"/>
      <c r="AC12" s="53"/>
      <c r="AD12" s="53"/>
      <c r="AE12" s="53"/>
      <c r="AF12" s="53"/>
      <c r="AG12" s="53"/>
      <c r="AH12" s="53"/>
      <c r="AI12" s="53"/>
      <c r="AJ12" s="53"/>
      <c r="AK12" s="53"/>
      <c r="AL12" s="53"/>
      <c r="AM12" s="53"/>
      <c r="AN12" s="53"/>
      <c r="AO12" s="53"/>
      <c r="AP12" s="53"/>
      <c r="AQ12" s="53"/>
      <c r="AR12" s="53"/>
    </row>
    <row r="13" spans="1:44" ht="22.5" customHeight="1">
      <c r="A13" s="1"/>
      <c r="B13" s="1"/>
      <c r="C13" s="1"/>
      <c r="D13" s="1"/>
      <c r="E13" s="1"/>
      <c r="F13" s="1"/>
      <c r="G13" s="1"/>
      <c r="H13" s="1"/>
      <c r="I13" s="1"/>
      <c r="J13" s="308"/>
      <c r="K13" s="136"/>
      <c r="L13" s="309">
        <f>10^N20</f>
        <v>1</v>
      </c>
      <c r="M13" s="309"/>
      <c r="N13" s="309"/>
      <c r="O13" s="309"/>
      <c r="P13" s="309"/>
      <c r="Q13" s="309"/>
      <c r="R13" s="309"/>
      <c r="S13" s="309"/>
      <c r="T13" s="310"/>
      <c r="U13" s="1"/>
      <c r="V13" s="1"/>
      <c r="W13" s="53"/>
      <c r="X13" s="53"/>
      <c r="Y13" s="53"/>
      <c r="Z13" s="53"/>
      <c r="AA13" s="53"/>
      <c r="AB13" s="53"/>
      <c r="AC13" s="53"/>
      <c r="AD13" s="53"/>
      <c r="AE13" s="53"/>
      <c r="AF13" s="53"/>
      <c r="AG13" s="53"/>
      <c r="AH13" s="53"/>
      <c r="AI13" s="53"/>
      <c r="AJ13" s="53"/>
      <c r="AK13" s="53"/>
      <c r="AL13" s="53"/>
      <c r="AM13" s="53"/>
      <c r="AN13" s="53"/>
      <c r="AO13" s="53"/>
      <c r="AP13" s="53"/>
      <c r="AQ13" s="53"/>
      <c r="AR13" s="53"/>
    </row>
    <row r="14" spans="1:44" ht="12.75" customHeight="1">
      <c r="A14" s="1"/>
      <c r="B14" s="1"/>
      <c r="C14" s="1"/>
      <c r="D14" s="1"/>
      <c r="E14" s="1"/>
      <c r="F14" s="1"/>
      <c r="G14" s="1"/>
      <c r="H14" s="1"/>
      <c r="I14" s="1"/>
      <c r="J14" s="28"/>
      <c r="K14" s="28"/>
      <c r="L14" s="28"/>
      <c r="M14" s="28"/>
      <c r="N14" s="28"/>
      <c r="O14" s="55"/>
      <c r="P14" s="55"/>
      <c r="Q14" s="55"/>
      <c r="R14" s="55"/>
      <c r="S14" s="55"/>
      <c r="T14" s="55"/>
      <c r="U14" s="1"/>
      <c r="V14" s="1"/>
      <c r="W14" s="53"/>
      <c r="X14" s="53"/>
      <c r="Y14" s="53"/>
      <c r="Z14" s="53"/>
      <c r="AA14" s="53"/>
      <c r="AB14" s="53"/>
      <c r="AC14" s="53"/>
      <c r="AD14" s="53"/>
      <c r="AE14" s="53"/>
      <c r="AF14" s="53"/>
      <c r="AG14" s="53"/>
      <c r="AH14" s="53"/>
      <c r="AI14" s="53"/>
      <c r="AJ14" s="53"/>
      <c r="AK14" s="53"/>
      <c r="AL14" s="53"/>
      <c r="AM14" s="53"/>
      <c r="AN14" s="53"/>
      <c r="AO14" s="53"/>
      <c r="AP14" s="53"/>
      <c r="AQ14" s="53"/>
      <c r="AR14" s="53"/>
    </row>
    <row r="15" spans="1:44" ht="12.75" customHeight="1">
      <c r="A15" s="1"/>
      <c r="B15" s="1"/>
      <c r="C15" s="1"/>
      <c r="D15" s="1"/>
      <c r="E15" s="1"/>
      <c r="F15" s="1"/>
      <c r="G15" s="1"/>
      <c r="H15" s="1"/>
      <c r="I15" s="1"/>
      <c r="J15" s="28"/>
      <c r="K15" s="28"/>
      <c r="L15" s="28"/>
      <c r="M15" s="28"/>
      <c r="N15" s="28"/>
      <c r="O15" s="55"/>
      <c r="P15" s="55"/>
      <c r="Q15" s="55"/>
      <c r="R15" s="55"/>
      <c r="S15" s="55"/>
      <c r="T15" s="55"/>
      <c r="U15" s="1"/>
      <c r="V15" s="1"/>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ht="12.75" customHeight="1">
      <c r="A16" s="1"/>
      <c r="B16" s="1"/>
      <c r="C16" s="1"/>
      <c r="D16" s="1"/>
      <c r="E16" s="1"/>
      <c r="F16" s="1"/>
      <c r="G16" s="1"/>
      <c r="H16" s="1"/>
      <c r="I16" s="1"/>
      <c r="J16" s="55"/>
      <c r="K16" s="55"/>
      <c r="L16" s="55"/>
      <c r="M16" s="55"/>
      <c r="N16" s="55"/>
      <c r="O16" s="55"/>
      <c r="P16" s="137"/>
      <c r="Q16" s="55"/>
      <c r="R16" s="55"/>
      <c r="S16" s="55"/>
      <c r="T16" s="55"/>
      <c r="U16" s="1"/>
      <c r="V16" s="1"/>
      <c r="W16" s="53"/>
      <c r="X16" s="53"/>
      <c r="Y16" s="53"/>
      <c r="Z16" s="53"/>
      <c r="AA16" s="53"/>
      <c r="AB16" s="53"/>
      <c r="AC16" s="53"/>
      <c r="AD16" s="53"/>
      <c r="AE16" s="53"/>
      <c r="AF16" s="53"/>
      <c r="AG16" s="53"/>
      <c r="AH16" s="53"/>
      <c r="AI16" s="53"/>
      <c r="AJ16" s="53"/>
      <c r="AK16" s="53"/>
      <c r="AL16" s="53"/>
      <c r="AM16" s="53"/>
      <c r="AN16" s="53"/>
      <c r="AO16" s="53"/>
      <c r="AP16" s="53"/>
      <c r="AQ16" s="53"/>
      <c r="AR16" s="53"/>
    </row>
    <row r="17" spans="1:44" ht="12.75" customHeight="1">
      <c r="A17" s="1"/>
      <c r="B17" s="1"/>
      <c r="C17" s="1"/>
      <c r="D17" s="1"/>
      <c r="E17" s="1"/>
      <c r="F17" s="1"/>
      <c r="G17" s="1"/>
      <c r="H17" s="1"/>
      <c r="I17" s="1"/>
      <c r="J17" s="70"/>
      <c r="K17" s="55"/>
      <c r="L17" s="71"/>
      <c r="M17" s="55"/>
      <c r="N17" s="219" t="s">
        <v>80</v>
      </c>
      <c r="O17" s="220"/>
      <c r="P17" s="55"/>
      <c r="Q17" s="55"/>
      <c r="R17" s="55"/>
      <c r="S17" s="55"/>
      <c r="T17" s="55"/>
      <c r="U17" s="1"/>
      <c r="V17" s="1"/>
      <c r="W17" s="53"/>
      <c r="X17" s="53"/>
      <c r="Y17" s="53"/>
      <c r="Z17" s="53"/>
      <c r="AA17" s="53"/>
      <c r="AB17" s="53"/>
      <c r="AC17" s="53"/>
      <c r="AD17" s="53"/>
      <c r="AE17" s="53"/>
      <c r="AF17" s="53"/>
      <c r="AG17" s="53"/>
      <c r="AH17" s="53"/>
      <c r="AI17" s="53"/>
      <c r="AJ17" s="53"/>
      <c r="AK17" s="53"/>
      <c r="AL17" s="53"/>
      <c r="AM17" s="53"/>
      <c r="AN17" s="53"/>
      <c r="AO17" s="53"/>
      <c r="AP17" s="53"/>
      <c r="AQ17" s="53"/>
      <c r="AR17" s="53"/>
    </row>
    <row r="18" spans="1:44" ht="12.75" customHeight="1">
      <c r="A18" s="1"/>
      <c r="B18" s="1"/>
      <c r="C18" s="1"/>
      <c r="D18" s="1"/>
      <c r="E18" s="1"/>
      <c r="F18" s="1"/>
      <c r="G18" s="1"/>
      <c r="H18" s="1"/>
      <c r="I18" s="1"/>
      <c r="J18" s="2"/>
      <c r="K18" s="5"/>
      <c r="L18" s="2"/>
      <c r="M18" s="5"/>
      <c r="N18" s="202" t="s">
        <v>81</v>
      </c>
      <c r="O18" s="222"/>
      <c r="P18" s="55"/>
      <c r="Q18" s="55"/>
      <c r="R18" s="55"/>
      <c r="S18" s="55"/>
      <c r="T18" s="55"/>
      <c r="U18" s="1"/>
      <c r="V18" s="1"/>
      <c r="W18" s="53"/>
      <c r="X18" s="53"/>
      <c r="Y18" s="53"/>
      <c r="Z18" s="53"/>
      <c r="AA18" s="53"/>
      <c r="AB18" s="53"/>
      <c r="AC18" s="53"/>
      <c r="AD18" s="53"/>
      <c r="AE18" s="53"/>
      <c r="AF18" s="53"/>
      <c r="AG18" s="53"/>
      <c r="AH18" s="53"/>
      <c r="AI18" s="53"/>
      <c r="AJ18" s="53"/>
      <c r="AK18" s="53"/>
      <c r="AL18" s="53"/>
      <c r="AM18" s="53"/>
      <c r="AN18" s="53"/>
      <c r="AO18" s="53"/>
      <c r="AP18" s="53"/>
      <c r="AQ18" s="53"/>
      <c r="AR18" s="53"/>
    </row>
    <row r="19" spans="1:44" ht="12.75" customHeight="1">
      <c r="A19" s="1"/>
      <c r="B19" s="1"/>
      <c r="C19" s="1"/>
      <c r="D19" s="1"/>
      <c r="E19" s="1"/>
      <c r="F19" s="1"/>
      <c r="G19" s="1"/>
      <c r="H19" s="1"/>
      <c r="I19" s="1"/>
      <c r="J19" s="71"/>
      <c r="K19" s="55"/>
      <c r="L19" s="71"/>
      <c r="M19" s="55"/>
      <c r="N19" s="72"/>
      <c r="O19" s="89"/>
      <c r="P19" s="55"/>
      <c r="Q19" s="55"/>
      <c r="R19" s="55"/>
      <c r="S19" s="55"/>
      <c r="T19" s="55"/>
      <c r="U19" s="1"/>
      <c r="V19" s="1"/>
      <c r="W19" s="53"/>
      <c r="X19" s="53"/>
      <c r="Y19" s="53"/>
      <c r="Z19" s="53"/>
      <c r="AA19" s="53"/>
      <c r="AB19" s="53"/>
      <c r="AC19" s="53"/>
      <c r="AD19" s="53"/>
      <c r="AE19" s="53"/>
      <c r="AF19" s="53"/>
      <c r="AG19" s="53"/>
      <c r="AH19" s="53"/>
      <c r="AI19" s="53"/>
      <c r="AJ19" s="53"/>
      <c r="AK19" s="53"/>
      <c r="AL19" s="53"/>
      <c r="AM19" s="53"/>
      <c r="AN19" s="53"/>
      <c r="AO19" s="53"/>
      <c r="AP19" s="53"/>
      <c r="AQ19" s="53"/>
      <c r="AR19" s="53"/>
    </row>
    <row r="20" spans="1:44" ht="12.75">
      <c r="A20" s="1"/>
      <c r="B20" s="1"/>
      <c r="C20" s="1"/>
      <c r="D20" s="1"/>
      <c r="E20" s="1"/>
      <c r="F20" s="1"/>
      <c r="G20" s="1"/>
      <c r="H20" s="1"/>
      <c r="I20" s="1"/>
      <c r="J20" s="3"/>
      <c r="K20" s="5"/>
      <c r="L20" s="3"/>
      <c r="M20" s="5"/>
      <c r="N20" s="202">
        <f>N22</f>
        <v>0</v>
      </c>
      <c r="O20" s="203"/>
      <c r="P20" s="55"/>
      <c r="Q20" s="55"/>
      <c r="R20" s="55"/>
      <c r="S20" s="55"/>
      <c r="T20" s="55"/>
      <c r="U20" s="1"/>
      <c r="V20" s="1"/>
      <c r="W20" s="53"/>
      <c r="X20" s="53"/>
      <c r="Y20" s="53"/>
      <c r="Z20" s="53"/>
      <c r="AA20" s="53"/>
      <c r="AB20" s="53"/>
      <c r="AC20" s="53"/>
      <c r="AD20" s="53"/>
      <c r="AE20" s="53"/>
      <c r="AF20" s="53"/>
      <c r="AG20" s="53"/>
      <c r="AH20" s="53"/>
      <c r="AI20" s="53"/>
      <c r="AJ20" s="53"/>
      <c r="AK20" s="53"/>
      <c r="AL20" s="53"/>
      <c r="AM20" s="53"/>
      <c r="AN20" s="53"/>
      <c r="AO20" s="53"/>
      <c r="AP20" s="53"/>
      <c r="AQ20" s="53"/>
      <c r="AR20" s="53"/>
    </row>
    <row r="21" spans="1:44" ht="12.75">
      <c r="A21" s="1"/>
      <c r="B21" s="1"/>
      <c r="C21" s="1"/>
      <c r="D21" s="1"/>
      <c r="E21" s="1"/>
      <c r="F21" s="1"/>
      <c r="G21" s="1"/>
      <c r="H21" s="1"/>
      <c r="I21" s="1"/>
      <c r="J21" s="71"/>
      <c r="K21" s="55"/>
      <c r="L21" s="71"/>
      <c r="M21" s="55"/>
      <c r="N21" s="72"/>
      <c r="O21" s="89"/>
      <c r="P21" s="55"/>
      <c r="Q21" s="55"/>
      <c r="R21" s="55"/>
      <c r="S21" s="55"/>
      <c r="T21" s="55"/>
      <c r="U21" s="1"/>
      <c r="V21" s="1"/>
      <c r="W21" s="53"/>
      <c r="X21" s="53"/>
      <c r="Y21" s="53"/>
      <c r="Z21" s="53"/>
      <c r="AA21" s="53"/>
      <c r="AB21" s="53"/>
      <c r="AC21" s="53"/>
      <c r="AD21" s="53"/>
      <c r="AE21" s="53"/>
      <c r="AF21" s="53"/>
      <c r="AG21" s="53"/>
      <c r="AH21" s="53"/>
      <c r="AI21" s="53"/>
      <c r="AJ21" s="53"/>
      <c r="AK21" s="53"/>
      <c r="AL21" s="53"/>
      <c r="AM21" s="53"/>
      <c r="AN21" s="53"/>
      <c r="AO21" s="53"/>
      <c r="AP21" s="53"/>
      <c r="AQ21" s="53"/>
      <c r="AR21" s="53"/>
    </row>
    <row r="22" spans="1:44" ht="12.75">
      <c r="A22" s="1"/>
      <c r="B22" s="1"/>
      <c r="C22" s="1"/>
      <c r="D22" s="1"/>
      <c r="E22" s="1"/>
      <c r="F22" s="1"/>
      <c r="G22" s="1"/>
      <c r="H22" s="1"/>
      <c r="I22" s="1"/>
      <c r="J22" s="70"/>
      <c r="K22" s="55"/>
      <c r="L22" s="71"/>
      <c r="M22" s="55"/>
      <c r="N22" s="72">
        <v>0</v>
      </c>
      <c r="O22" s="89"/>
      <c r="P22" s="55"/>
      <c r="Q22" s="55"/>
      <c r="R22" s="55"/>
      <c r="S22" s="55"/>
      <c r="T22" s="55"/>
      <c r="U22" s="1"/>
      <c r="V22" s="1"/>
      <c r="W22" s="53"/>
      <c r="X22" s="53"/>
      <c r="Y22" s="53"/>
      <c r="Z22" s="53"/>
      <c r="AA22" s="53"/>
      <c r="AB22" s="53"/>
      <c r="AC22" s="53"/>
      <c r="AD22" s="53"/>
      <c r="AE22" s="53"/>
      <c r="AF22" s="53"/>
      <c r="AG22" s="53"/>
      <c r="AH22" s="53"/>
      <c r="AI22" s="53"/>
      <c r="AJ22" s="53"/>
      <c r="AK22" s="53"/>
      <c r="AL22" s="53"/>
      <c r="AM22" s="53"/>
      <c r="AN22" s="53"/>
      <c r="AO22" s="53"/>
      <c r="AP22" s="53"/>
      <c r="AQ22" s="53"/>
      <c r="AR22" s="53"/>
    </row>
    <row r="23" spans="1:44" ht="12.75">
      <c r="A23" s="1"/>
      <c r="B23" s="1"/>
      <c r="C23" s="1"/>
      <c r="D23" s="1"/>
      <c r="E23" s="1"/>
      <c r="F23" s="1"/>
      <c r="G23" s="1"/>
      <c r="H23" s="1"/>
      <c r="I23" s="1"/>
      <c r="J23" s="71"/>
      <c r="K23" s="55"/>
      <c r="L23" s="71"/>
      <c r="M23" s="55"/>
      <c r="N23" s="73"/>
      <c r="O23" s="91"/>
      <c r="P23" s="55"/>
      <c r="Q23" s="55"/>
      <c r="R23" s="55"/>
      <c r="S23" s="55"/>
      <c r="T23" s="55"/>
      <c r="U23" s="1"/>
      <c r="V23" s="1"/>
      <c r="W23" s="53"/>
      <c r="X23" s="53"/>
      <c r="Y23" s="53"/>
      <c r="Z23" s="53"/>
      <c r="AA23" s="53"/>
      <c r="AB23" s="53"/>
      <c r="AC23" s="53"/>
      <c r="AD23" s="53"/>
      <c r="AE23" s="53"/>
      <c r="AF23" s="53"/>
      <c r="AG23" s="53"/>
      <c r="AH23" s="53"/>
      <c r="AI23" s="53"/>
      <c r="AJ23" s="53"/>
      <c r="AK23" s="53"/>
      <c r="AL23" s="53"/>
      <c r="AM23" s="53"/>
      <c r="AN23" s="53"/>
      <c r="AO23" s="53"/>
      <c r="AP23" s="53"/>
      <c r="AQ23" s="53"/>
      <c r="AR23" s="53"/>
    </row>
    <row r="24" spans="1:44" ht="12.75">
      <c r="A24" s="1"/>
      <c r="B24" s="1"/>
      <c r="C24" s="1"/>
      <c r="D24" s="1"/>
      <c r="E24" s="1"/>
      <c r="F24" s="1"/>
      <c r="G24" s="1"/>
      <c r="H24" s="1"/>
      <c r="I24" s="1"/>
      <c r="J24" s="55"/>
      <c r="K24" s="55"/>
      <c r="L24" s="55"/>
      <c r="M24" s="55"/>
      <c r="N24" s="55"/>
      <c r="O24" s="55"/>
      <c r="P24" s="55"/>
      <c r="Q24" s="55"/>
      <c r="R24" s="55"/>
      <c r="S24" s="55"/>
      <c r="T24" s="55"/>
      <c r="U24" s="1"/>
      <c r="V24" s="1"/>
      <c r="W24" s="53"/>
      <c r="X24" s="53"/>
      <c r="Y24" s="53"/>
      <c r="Z24" s="53"/>
      <c r="AA24" s="53"/>
      <c r="AB24" s="53"/>
      <c r="AC24" s="53"/>
      <c r="AD24" s="53"/>
      <c r="AE24" s="53"/>
      <c r="AF24" s="53"/>
      <c r="AG24" s="53"/>
      <c r="AH24" s="53"/>
      <c r="AI24" s="53"/>
      <c r="AJ24" s="53"/>
      <c r="AK24" s="53"/>
      <c r="AL24" s="53"/>
      <c r="AM24" s="53"/>
      <c r="AN24" s="53"/>
      <c r="AO24" s="53"/>
      <c r="AP24" s="53"/>
      <c r="AQ24" s="53"/>
      <c r="AR24" s="53"/>
    </row>
    <row r="25" spans="1:44" ht="12.75">
      <c r="A25" s="1"/>
      <c r="B25" s="1"/>
      <c r="C25" s="1"/>
      <c r="D25" s="1"/>
      <c r="E25" s="1"/>
      <c r="F25" s="1"/>
      <c r="G25" s="1"/>
      <c r="H25" s="1"/>
      <c r="I25" s="1"/>
      <c r="J25" s="55"/>
      <c r="K25" s="55"/>
      <c r="L25" s="55"/>
      <c r="M25" s="55"/>
      <c r="N25" s="55"/>
      <c r="O25" s="55"/>
      <c r="P25" s="55"/>
      <c r="Q25" s="55"/>
      <c r="R25" s="55"/>
      <c r="S25" s="55"/>
      <c r="T25" s="55"/>
      <c r="U25" s="1"/>
      <c r="V25" s="1"/>
      <c r="W25" s="53"/>
      <c r="X25" s="53"/>
      <c r="Y25" s="53"/>
      <c r="Z25" s="53"/>
      <c r="AA25" s="53"/>
      <c r="AB25" s="53"/>
      <c r="AC25" s="53"/>
      <c r="AD25" s="53"/>
      <c r="AE25" s="53"/>
      <c r="AF25" s="53"/>
      <c r="AG25" s="53"/>
      <c r="AH25" s="53"/>
      <c r="AI25" s="53"/>
      <c r="AJ25" s="53"/>
      <c r="AK25" s="53"/>
      <c r="AL25" s="53"/>
      <c r="AM25" s="53"/>
      <c r="AN25" s="53"/>
      <c r="AO25" s="53"/>
      <c r="AP25" s="53"/>
      <c r="AQ25" s="53"/>
      <c r="AR25" s="53"/>
    </row>
    <row r="26" spans="1:44" ht="12.75">
      <c r="A26" s="1"/>
      <c r="B26" s="1"/>
      <c r="C26" s="1"/>
      <c r="D26" s="1"/>
      <c r="E26" s="1"/>
      <c r="F26" s="1"/>
      <c r="G26" s="1"/>
      <c r="H26" s="1"/>
      <c r="I26" s="1"/>
      <c r="J26" s="55"/>
      <c r="K26" s="55"/>
      <c r="L26" s="55"/>
      <c r="M26" s="55"/>
      <c r="N26" s="55"/>
      <c r="O26" s="55"/>
      <c r="P26" s="55"/>
      <c r="Q26" s="55"/>
      <c r="R26" s="55"/>
      <c r="S26" s="55"/>
      <c r="T26" s="55"/>
      <c r="U26" s="1"/>
      <c r="V26" s="1"/>
      <c r="W26" s="53"/>
      <c r="X26" s="53"/>
      <c r="Y26" s="53"/>
      <c r="Z26" s="53"/>
      <c r="AA26" s="53"/>
      <c r="AB26" s="53"/>
      <c r="AC26" s="53"/>
      <c r="AD26" s="53"/>
      <c r="AE26" s="53"/>
      <c r="AF26" s="53"/>
      <c r="AG26" s="53"/>
      <c r="AH26" s="53"/>
      <c r="AI26" s="53"/>
      <c r="AJ26" s="53"/>
      <c r="AK26" s="53"/>
      <c r="AL26" s="53"/>
      <c r="AM26" s="53"/>
      <c r="AN26" s="53"/>
      <c r="AO26" s="53"/>
      <c r="AP26" s="53"/>
      <c r="AQ26" s="53"/>
      <c r="AR26" s="53"/>
    </row>
    <row r="27" spans="1:44" ht="12.75">
      <c r="A27" s="1"/>
      <c r="B27" s="1"/>
      <c r="C27" s="1"/>
      <c r="D27" s="1"/>
      <c r="E27" s="1"/>
      <c r="F27" s="1"/>
      <c r="G27" s="1"/>
      <c r="H27" s="1"/>
      <c r="I27" s="1"/>
      <c r="J27" s="55"/>
      <c r="K27" s="55"/>
      <c r="L27" s="55"/>
      <c r="M27" s="55"/>
      <c r="N27" s="320"/>
      <c r="O27" s="320"/>
      <c r="P27" s="320"/>
      <c r="Q27" s="320"/>
      <c r="R27" s="320"/>
      <c r="S27" s="320"/>
      <c r="T27" s="320"/>
      <c r="U27" s="1"/>
      <c r="V27" s="1"/>
      <c r="W27" s="53"/>
      <c r="X27" s="53"/>
      <c r="Y27" s="53"/>
      <c r="Z27" s="53"/>
      <c r="AA27" s="53"/>
      <c r="AB27" s="53"/>
      <c r="AC27" s="53"/>
      <c r="AD27" s="53"/>
      <c r="AE27" s="53"/>
      <c r="AF27" s="53"/>
      <c r="AG27" s="53"/>
      <c r="AH27" s="53"/>
      <c r="AI27" s="53"/>
      <c r="AJ27" s="53"/>
      <c r="AK27" s="53"/>
      <c r="AL27" s="53"/>
      <c r="AM27" s="53"/>
      <c r="AN27" s="53"/>
      <c r="AO27" s="53"/>
      <c r="AP27" s="53"/>
      <c r="AQ27" s="53"/>
      <c r="AR27" s="53"/>
    </row>
    <row r="28" spans="1:44" ht="12.75">
      <c r="A28" s="1"/>
      <c r="B28" s="1"/>
      <c r="C28" s="1"/>
      <c r="D28" s="1"/>
      <c r="E28" s="1"/>
      <c r="F28" s="1"/>
      <c r="G28" s="1"/>
      <c r="H28" s="1"/>
      <c r="I28" s="1"/>
      <c r="J28" s="55"/>
      <c r="K28" s="55"/>
      <c r="L28" s="55"/>
      <c r="M28" s="55"/>
      <c r="N28" s="320"/>
      <c r="O28" s="320"/>
      <c r="P28" s="320"/>
      <c r="Q28" s="320"/>
      <c r="R28" s="320"/>
      <c r="S28" s="320"/>
      <c r="T28" s="320"/>
      <c r="U28" s="1"/>
      <c r="V28" s="1"/>
      <c r="W28" s="53"/>
      <c r="X28" s="53"/>
      <c r="Y28" s="53"/>
      <c r="Z28" s="53"/>
      <c r="AA28" s="53"/>
      <c r="AB28" s="53"/>
      <c r="AC28" s="53"/>
      <c r="AD28" s="53"/>
      <c r="AE28" s="53"/>
      <c r="AF28" s="53"/>
      <c r="AG28" s="53"/>
      <c r="AH28" s="53"/>
      <c r="AI28" s="53"/>
      <c r="AJ28" s="53"/>
      <c r="AK28" s="53"/>
      <c r="AL28" s="53"/>
      <c r="AM28" s="53"/>
      <c r="AN28" s="53"/>
      <c r="AO28" s="53"/>
      <c r="AP28" s="53"/>
      <c r="AQ28" s="53"/>
      <c r="AR28" s="53"/>
    </row>
    <row r="29" spans="1:44" ht="12.75">
      <c r="A29" s="1"/>
      <c r="B29" s="1"/>
      <c r="C29" s="1"/>
      <c r="D29" s="1"/>
      <c r="E29" s="1"/>
      <c r="F29" s="1"/>
      <c r="G29" s="1"/>
      <c r="H29" s="1"/>
      <c r="I29" s="1"/>
      <c r="J29" s="55"/>
      <c r="K29" s="55"/>
      <c r="L29" s="55"/>
      <c r="M29" s="55"/>
      <c r="N29" s="321" t="s">
        <v>82</v>
      </c>
      <c r="O29" s="322"/>
      <c r="P29" s="322"/>
      <c r="Q29" s="322"/>
      <c r="R29" s="322"/>
      <c r="S29" s="322"/>
      <c r="T29" s="323"/>
      <c r="U29" s="1"/>
      <c r="V29" s="1"/>
      <c r="W29" s="53"/>
      <c r="X29" s="53"/>
      <c r="Y29" s="53"/>
      <c r="Z29" s="53"/>
      <c r="AA29" s="53"/>
      <c r="AB29" s="53"/>
      <c r="AC29" s="53"/>
      <c r="AD29" s="53"/>
      <c r="AE29" s="53"/>
      <c r="AF29" s="53"/>
      <c r="AG29" s="53"/>
      <c r="AH29" s="53"/>
      <c r="AI29" s="53"/>
      <c r="AJ29" s="53"/>
      <c r="AK29" s="53"/>
      <c r="AL29" s="53"/>
      <c r="AM29" s="53"/>
      <c r="AN29" s="53"/>
      <c r="AO29" s="53"/>
      <c r="AP29" s="53"/>
      <c r="AQ29" s="53"/>
      <c r="AR29" s="53"/>
    </row>
    <row r="30" spans="1:44" ht="12.75">
      <c r="A30" s="1"/>
      <c r="B30" s="1"/>
      <c r="C30" s="1"/>
      <c r="D30" s="1"/>
      <c r="E30" s="1"/>
      <c r="F30" s="1"/>
      <c r="G30" s="1"/>
      <c r="H30" s="1"/>
      <c r="I30" s="1"/>
      <c r="J30" s="55"/>
      <c r="K30" s="55"/>
      <c r="L30" s="55"/>
      <c r="M30" s="55"/>
      <c r="N30" s="324"/>
      <c r="O30" s="325"/>
      <c r="P30" s="325"/>
      <c r="Q30" s="325"/>
      <c r="R30" s="325"/>
      <c r="S30" s="325"/>
      <c r="T30" s="326"/>
      <c r="U30" s="1"/>
      <c r="V30" s="1"/>
      <c r="W30" s="53"/>
      <c r="X30" s="53"/>
      <c r="Y30" s="53"/>
      <c r="Z30" s="53"/>
      <c r="AA30" s="53"/>
      <c r="AB30" s="53"/>
      <c r="AC30" s="53"/>
      <c r="AD30" s="53"/>
      <c r="AE30" s="53"/>
      <c r="AF30" s="53"/>
      <c r="AG30" s="53"/>
      <c r="AH30" s="53"/>
      <c r="AI30" s="53"/>
      <c r="AJ30" s="53"/>
      <c r="AK30" s="53"/>
      <c r="AL30" s="53"/>
      <c r="AM30" s="53"/>
      <c r="AN30" s="53"/>
      <c r="AO30" s="53"/>
      <c r="AP30" s="53"/>
      <c r="AQ30" s="53"/>
      <c r="AR30" s="53"/>
    </row>
    <row r="31" spans="1:22" ht="12.75">
      <c r="A31" s="1"/>
      <c r="B31" s="1"/>
      <c r="C31" s="1"/>
      <c r="D31" s="1"/>
      <c r="E31" s="1"/>
      <c r="F31" s="1"/>
      <c r="G31" s="1"/>
      <c r="H31" s="1"/>
      <c r="I31" s="1"/>
      <c r="J31" s="55"/>
      <c r="K31" s="55"/>
      <c r="L31" s="55"/>
      <c r="M31" s="55"/>
      <c r="N31" s="59"/>
      <c r="O31" s="54"/>
      <c r="P31" s="54"/>
      <c r="Q31" s="54"/>
      <c r="R31" s="54"/>
      <c r="S31" s="54"/>
      <c r="T31" s="77"/>
      <c r="U31" s="1"/>
      <c r="V31" s="1"/>
    </row>
    <row r="32" spans="1:22" ht="12.75">
      <c r="A32" s="1"/>
      <c r="B32" s="1"/>
      <c r="C32" s="1"/>
      <c r="D32" s="1"/>
      <c r="E32" s="1"/>
      <c r="F32" s="1"/>
      <c r="G32" s="1"/>
      <c r="H32" s="1"/>
      <c r="I32" s="1"/>
      <c r="J32" s="55"/>
      <c r="K32" s="55"/>
      <c r="L32" s="55"/>
      <c r="M32" s="55"/>
      <c r="N32" s="327" t="str">
        <f>IF(N20=0,"- 9 ; - 5 ; 5 ; 9","- 9 ; - 5 ; 0 ; 5 ; 9")</f>
        <v>- 9 ; - 5 ; 5 ; 9</v>
      </c>
      <c r="O32" s="328"/>
      <c r="P32" s="328"/>
      <c r="Q32" s="328"/>
      <c r="R32" s="328"/>
      <c r="S32" s="328"/>
      <c r="T32" s="329"/>
      <c r="U32" s="1"/>
      <c r="V32" s="1"/>
    </row>
    <row r="33" spans="1:22" ht="12.75">
      <c r="A33" s="1"/>
      <c r="B33" s="1"/>
      <c r="C33" s="1"/>
      <c r="D33" s="1"/>
      <c r="E33" s="1"/>
      <c r="F33" s="1"/>
      <c r="G33" s="1"/>
      <c r="H33" s="1"/>
      <c r="I33" s="1"/>
      <c r="J33" s="55"/>
      <c r="K33" s="55"/>
      <c r="L33" s="55"/>
      <c r="M33" s="55"/>
      <c r="N33" s="60"/>
      <c r="O33" s="80"/>
      <c r="P33" s="80"/>
      <c r="Q33" s="80"/>
      <c r="R33" s="80"/>
      <c r="S33" s="80"/>
      <c r="T33" s="82"/>
      <c r="U33" s="1"/>
      <c r="V33" s="1"/>
    </row>
    <row r="34" spans="1:22" ht="12.75">
      <c r="A34" s="1"/>
      <c r="B34" s="1"/>
      <c r="C34" s="1"/>
      <c r="D34" s="1"/>
      <c r="E34" s="1"/>
      <c r="F34" s="1"/>
      <c r="G34" s="1"/>
      <c r="H34" s="1"/>
      <c r="I34" s="1"/>
      <c r="J34" s="55"/>
      <c r="K34" s="55"/>
      <c r="L34" s="55"/>
      <c r="M34" s="55"/>
      <c r="N34" s="55"/>
      <c r="O34" s="55"/>
      <c r="P34" s="55"/>
      <c r="Q34" s="55"/>
      <c r="R34" s="55"/>
      <c r="S34" s="55"/>
      <c r="T34" s="55"/>
      <c r="U34" s="1"/>
      <c r="V34" s="1"/>
    </row>
    <row r="35" spans="1:22" ht="12.75">
      <c r="A35" s="1"/>
      <c r="B35" s="1"/>
      <c r="C35" s="1"/>
      <c r="D35" s="1"/>
      <c r="E35" s="1"/>
      <c r="F35" s="1"/>
      <c r="G35" s="1"/>
      <c r="H35" s="1"/>
      <c r="I35" s="1"/>
      <c r="J35" s="55"/>
      <c r="K35" s="55"/>
      <c r="L35" s="55"/>
      <c r="M35" s="55"/>
      <c r="N35" s="55"/>
      <c r="O35" s="55"/>
      <c r="P35" s="55"/>
      <c r="Q35" s="55"/>
      <c r="R35" s="55"/>
      <c r="S35" s="55"/>
      <c r="T35" s="55"/>
      <c r="U35" s="1"/>
      <c r="V35" s="1"/>
    </row>
    <row r="36" spans="1:22" ht="3.75" customHeight="1">
      <c r="A36" s="1"/>
      <c r="B36" s="1"/>
      <c r="C36" s="1"/>
      <c r="D36" s="1"/>
      <c r="E36" s="1"/>
      <c r="F36" s="1"/>
      <c r="G36" s="1"/>
      <c r="H36" s="1"/>
      <c r="I36" s="1"/>
      <c r="J36" s="55"/>
      <c r="K36" s="55"/>
      <c r="L36" s="55"/>
      <c r="M36" s="55"/>
      <c r="N36" s="55"/>
      <c r="O36" s="55"/>
      <c r="P36" s="55"/>
      <c r="Q36" s="55"/>
      <c r="R36" s="55"/>
      <c r="S36" s="55"/>
      <c r="T36" s="55"/>
      <c r="U36" s="1"/>
      <c r="V36" s="1"/>
    </row>
    <row r="37" spans="1:22" ht="12.75" hidden="1">
      <c r="A37" s="1"/>
      <c r="B37" s="1"/>
      <c r="C37" s="1"/>
      <c r="D37" s="1"/>
      <c r="E37" s="1"/>
      <c r="F37" s="1"/>
      <c r="G37" s="1"/>
      <c r="H37" s="1"/>
      <c r="I37" s="1"/>
      <c r="J37" s="55"/>
      <c r="K37" s="55"/>
      <c r="L37" s="55"/>
      <c r="M37" s="55"/>
      <c r="N37" s="55"/>
      <c r="O37" s="55"/>
      <c r="P37" s="55"/>
      <c r="Q37" s="55"/>
      <c r="R37" s="55"/>
      <c r="S37" s="55"/>
      <c r="T37" s="55"/>
      <c r="U37" s="1"/>
      <c r="V37" s="1"/>
    </row>
    <row r="38" spans="1:22" ht="12.75">
      <c r="A38" s="1"/>
      <c r="B38" s="1"/>
      <c r="C38" s="1"/>
      <c r="D38" s="1"/>
      <c r="E38" s="1"/>
      <c r="F38" s="1"/>
      <c r="G38" s="1"/>
      <c r="H38" s="1"/>
      <c r="I38" s="1"/>
      <c r="J38" s="55"/>
      <c r="K38" s="55"/>
      <c r="L38" s="55"/>
      <c r="M38" s="55"/>
      <c r="N38" s="55"/>
      <c r="O38" s="55"/>
      <c r="P38" s="7" t="s">
        <v>5</v>
      </c>
      <c r="Q38" s="138"/>
      <c r="R38" s="55"/>
      <c r="S38" s="55"/>
      <c r="T38" s="55"/>
      <c r="U38" s="1"/>
      <c r="V38" s="1"/>
    </row>
    <row r="39" spans="1:22" ht="12.75">
      <c r="A39" s="1"/>
      <c r="B39" s="1"/>
      <c r="C39" s="1"/>
      <c r="D39" s="1"/>
      <c r="E39" s="1"/>
      <c r="F39" s="1"/>
      <c r="G39" s="1"/>
      <c r="H39" s="1"/>
      <c r="I39" s="1"/>
      <c r="J39" s="55"/>
      <c r="K39" s="55"/>
      <c r="L39" s="55"/>
      <c r="M39" s="55"/>
      <c r="N39" s="55"/>
      <c r="O39" s="55"/>
      <c r="P39" s="55"/>
      <c r="Q39" s="55"/>
      <c r="R39" s="55"/>
      <c r="S39" s="55"/>
      <c r="T39" s="55"/>
      <c r="U39" s="1"/>
      <c r="V39" s="1"/>
    </row>
    <row r="40" spans="1:22" ht="12.75">
      <c r="A40" s="1"/>
      <c r="B40" s="1"/>
      <c r="C40" s="1"/>
      <c r="D40" s="1"/>
      <c r="E40" s="1"/>
      <c r="F40" s="1"/>
      <c r="G40" s="1"/>
      <c r="H40" s="1"/>
      <c r="I40" s="1"/>
      <c r="J40" s="55"/>
      <c r="K40" s="55"/>
      <c r="L40" s="55"/>
      <c r="M40" s="55"/>
      <c r="N40" s="55"/>
      <c r="O40" s="55"/>
      <c r="P40" s="55"/>
      <c r="Q40" s="55"/>
      <c r="R40" s="55"/>
      <c r="S40" s="55"/>
      <c r="T40" s="55"/>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50" spans="1:5" ht="12.75">
      <c r="A50">
        <v>0</v>
      </c>
      <c r="B50">
        <f aca="true" t="shared" si="0" ref="B50:B90">(A50-20)/2</f>
        <v>-10</v>
      </c>
      <c r="C50">
        <f aca="true" t="shared" si="1" ref="C50:C90">((1/10)^($N$20))*(B50^4-106*B50^2+2025)*B50^$N$20</f>
        <v>1425</v>
      </c>
      <c r="E50" t="b">
        <f>IF(N20=0,FALSE,TRUE)</f>
        <v>0</v>
      </c>
    </row>
    <row r="51" spans="1:5" ht="12.75">
      <c r="A51">
        <v>1</v>
      </c>
      <c r="B51">
        <f t="shared" si="0"/>
        <v>-9.5</v>
      </c>
      <c r="C51">
        <f t="shared" si="1"/>
        <v>603.5625</v>
      </c>
      <c r="E51" t="b">
        <f>IF(N20=1,TRUE,FALSE)</f>
        <v>0</v>
      </c>
    </row>
    <row r="52" spans="1:5" ht="12.75">
      <c r="A52">
        <v>2</v>
      </c>
      <c r="B52">
        <f t="shared" si="0"/>
        <v>-9</v>
      </c>
      <c r="C52">
        <f t="shared" si="1"/>
        <v>0</v>
      </c>
      <c r="E52">
        <f>IF(AND(E50,E51),")",N20)</f>
        <v>0</v>
      </c>
    </row>
    <row r="53" spans="1:3" ht="12.75">
      <c r="A53">
        <v>3</v>
      </c>
      <c r="B53">
        <f t="shared" si="0"/>
        <v>-8.5</v>
      </c>
      <c r="C53">
        <f t="shared" si="1"/>
        <v>-413.4375</v>
      </c>
    </row>
    <row r="54" spans="1:3" ht="12.75">
      <c r="A54">
        <v>4</v>
      </c>
      <c r="B54">
        <f t="shared" si="0"/>
        <v>-8</v>
      </c>
      <c r="C54">
        <f t="shared" si="1"/>
        <v>-663</v>
      </c>
    </row>
    <row r="55" spans="1:3" ht="12.75">
      <c r="A55">
        <v>5</v>
      </c>
      <c r="B55">
        <f t="shared" si="0"/>
        <v>-7.5</v>
      </c>
      <c r="C55">
        <f t="shared" si="1"/>
        <v>-773.4375</v>
      </c>
    </row>
    <row r="56" spans="1:3" ht="12.75">
      <c r="A56">
        <v>6</v>
      </c>
      <c r="B56">
        <f t="shared" si="0"/>
        <v>-7</v>
      </c>
      <c r="C56">
        <f t="shared" si="1"/>
        <v>-768</v>
      </c>
    </row>
    <row r="57" spans="1:3" ht="12.75">
      <c r="A57">
        <v>7</v>
      </c>
      <c r="B57">
        <f t="shared" si="0"/>
        <v>-6.5</v>
      </c>
      <c r="C57">
        <f t="shared" si="1"/>
        <v>-668.4375</v>
      </c>
    </row>
    <row r="58" spans="1:3" ht="12.75">
      <c r="A58">
        <v>8</v>
      </c>
      <c r="B58">
        <f t="shared" si="0"/>
        <v>-6</v>
      </c>
      <c r="C58">
        <f t="shared" si="1"/>
        <v>-495</v>
      </c>
    </row>
    <row r="59" spans="1:3" ht="12.75">
      <c r="A59">
        <v>9</v>
      </c>
      <c r="B59">
        <f t="shared" si="0"/>
        <v>-5.5</v>
      </c>
      <c r="C59">
        <f t="shared" si="1"/>
        <v>-266.4375</v>
      </c>
    </row>
    <row r="60" spans="1:3" ht="12.75">
      <c r="A60">
        <v>10</v>
      </c>
      <c r="B60">
        <f t="shared" si="0"/>
        <v>-5</v>
      </c>
      <c r="C60">
        <f t="shared" si="1"/>
        <v>0</v>
      </c>
    </row>
    <row r="61" spans="1:3" ht="12.75">
      <c r="A61">
        <v>11</v>
      </c>
      <c r="B61">
        <f t="shared" si="0"/>
        <v>-4.5</v>
      </c>
      <c r="C61">
        <f t="shared" si="1"/>
        <v>288.5625</v>
      </c>
    </row>
    <row r="62" spans="1:3" ht="12.75">
      <c r="A62">
        <v>12</v>
      </c>
      <c r="B62">
        <f t="shared" si="0"/>
        <v>-4</v>
      </c>
      <c r="C62">
        <f t="shared" si="1"/>
        <v>585</v>
      </c>
    </row>
    <row r="63" spans="1:3" ht="12.75">
      <c r="A63">
        <v>13</v>
      </c>
      <c r="B63">
        <f t="shared" si="0"/>
        <v>-3.5</v>
      </c>
      <c r="C63">
        <f t="shared" si="1"/>
        <v>876.5625</v>
      </c>
    </row>
    <row r="64" spans="1:3" ht="12.75">
      <c r="A64">
        <v>14</v>
      </c>
      <c r="B64">
        <f t="shared" si="0"/>
        <v>-3</v>
      </c>
      <c r="C64">
        <f t="shared" si="1"/>
        <v>1152</v>
      </c>
    </row>
    <row r="65" spans="1:3" ht="12.75">
      <c r="A65">
        <v>15</v>
      </c>
      <c r="B65">
        <f t="shared" si="0"/>
        <v>-2.5</v>
      </c>
      <c r="C65">
        <f t="shared" si="1"/>
        <v>1401.5625</v>
      </c>
    </row>
    <row r="66" spans="1:3" ht="12.75">
      <c r="A66">
        <v>16</v>
      </c>
      <c r="B66">
        <f t="shared" si="0"/>
        <v>-2</v>
      </c>
      <c r="C66">
        <f t="shared" si="1"/>
        <v>1617</v>
      </c>
    </row>
    <row r="67" spans="1:3" ht="12.75">
      <c r="A67">
        <v>17</v>
      </c>
      <c r="B67">
        <f t="shared" si="0"/>
        <v>-1.5</v>
      </c>
      <c r="C67">
        <f t="shared" si="1"/>
        <v>1791.5625</v>
      </c>
    </row>
    <row r="68" spans="1:3" ht="12.75">
      <c r="A68">
        <v>18</v>
      </c>
      <c r="B68">
        <f t="shared" si="0"/>
        <v>-1</v>
      </c>
      <c r="C68">
        <f t="shared" si="1"/>
        <v>1920</v>
      </c>
    </row>
    <row r="69" spans="1:3" ht="12.75">
      <c r="A69">
        <v>19</v>
      </c>
      <c r="B69">
        <f t="shared" si="0"/>
        <v>-0.5</v>
      </c>
      <c r="C69">
        <f t="shared" si="1"/>
        <v>1998.5625</v>
      </c>
    </row>
    <row r="70" spans="1:3" ht="12.75">
      <c r="A70">
        <v>20.1</v>
      </c>
      <c r="B70">
        <f t="shared" si="0"/>
        <v>0.05000000000000071</v>
      </c>
      <c r="C70">
        <f t="shared" si="1"/>
        <v>2024.73500625</v>
      </c>
    </row>
    <row r="71" spans="1:3" ht="12.75">
      <c r="A71">
        <v>21</v>
      </c>
      <c r="B71">
        <f t="shared" si="0"/>
        <v>0.5</v>
      </c>
      <c r="C71">
        <f t="shared" si="1"/>
        <v>1998.5625</v>
      </c>
    </row>
    <row r="72" spans="1:3" ht="12.75">
      <c r="A72">
        <v>22</v>
      </c>
      <c r="B72">
        <f t="shared" si="0"/>
        <v>1</v>
      </c>
      <c r="C72">
        <f t="shared" si="1"/>
        <v>1920</v>
      </c>
    </row>
    <row r="73" spans="1:3" ht="12.75">
      <c r="A73">
        <v>23</v>
      </c>
      <c r="B73">
        <f t="shared" si="0"/>
        <v>1.5</v>
      </c>
      <c r="C73">
        <f t="shared" si="1"/>
        <v>1791.5625</v>
      </c>
    </row>
    <row r="74" spans="1:3" ht="12.75">
      <c r="A74">
        <v>24</v>
      </c>
      <c r="B74">
        <f t="shared" si="0"/>
        <v>2</v>
      </c>
      <c r="C74">
        <f t="shared" si="1"/>
        <v>1617</v>
      </c>
    </row>
    <row r="75" spans="1:3" ht="12.75">
      <c r="A75">
        <v>25</v>
      </c>
      <c r="B75">
        <f t="shared" si="0"/>
        <v>2.5</v>
      </c>
      <c r="C75">
        <f t="shared" si="1"/>
        <v>1401.5625</v>
      </c>
    </row>
    <row r="76" spans="1:3" ht="12.75">
      <c r="A76">
        <v>26</v>
      </c>
      <c r="B76">
        <f t="shared" si="0"/>
        <v>3</v>
      </c>
      <c r="C76">
        <f t="shared" si="1"/>
        <v>1152</v>
      </c>
    </row>
    <row r="77" spans="1:3" ht="12.75">
      <c r="A77">
        <v>27</v>
      </c>
      <c r="B77">
        <f t="shared" si="0"/>
        <v>3.5</v>
      </c>
      <c r="C77">
        <f t="shared" si="1"/>
        <v>876.5625</v>
      </c>
    </row>
    <row r="78" spans="1:3" ht="12.75">
      <c r="A78">
        <v>28</v>
      </c>
      <c r="B78">
        <f t="shared" si="0"/>
        <v>4</v>
      </c>
      <c r="C78">
        <f t="shared" si="1"/>
        <v>585</v>
      </c>
    </row>
    <row r="79" spans="1:3" ht="12.75">
      <c r="A79">
        <v>29</v>
      </c>
      <c r="B79">
        <f t="shared" si="0"/>
        <v>4.5</v>
      </c>
      <c r="C79">
        <f t="shared" si="1"/>
        <v>288.5625</v>
      </c>
    </row>
    <row r="80" spans="1:3" ht="12.75">
      <c r="A80">
        <v>30</v>
      </c>
      <c r="B80">
        <f t="shared" si="0"/>
        <v>5</v>
      </c>
      <c r="C80">
        <f t="shared" si="1"/>
        <v>0</v>
      </c>
    </row>
    <row r="81" spans="1:3" ht="12.75">
      <c r="A81">
        <v>31</v>
      </c>
      <c r="B81">
        <f t="shared" si="0"/>
        <v>5.5</v>
      </c>
      <c r="C81">
        <f t="shared" si="1"/>
        <v>-266.4375</v>
      </c>
    </row>
    <row r="82" spans="1:3" ht="12.75">
      <c r="A82">
        <v>32</v>
      </c>
      <c r="B82">
        <f t="shared" si="0"/>
        <v>6</v>
      </c>
      <c r="C82">
        <f t="shared" si="1"/>
        <v>-495</v>
      </c>
    </row>
    <row r="83" spans="1:3" ht="12.75">
      <c r="A83">
        <v>33</v>
      </c>
      <c r="B83">
        <f t="shared" si="0"/>
        <v>6.5</v>
      </c>
      <c r="C83">
        <f t="shared" si="1"/>
        <v>-668.4375</v>
      </c>
    </row>
    <row r="84" spans="1:3" ht="12.75">
      <c r="A84">
        <v>34</v>
      </c>
      <c r="B84">
        <f t="shared" si="0"/>
        <v>7</v>
      </c>
      <c r="C84">
        <f t="shared" si="1"/>
        <v>-768</v>
      </c>
    </row>
    <row r="85" spans="1:3" ht="12.75">
      <c r="A85">
        <v>35</v>
      </c>
      <c r="B85">
        <f t="shared" si="0"/>
        <v>7.5</v>
      </c>
      <c r="C85">
        <f t="shared" si="1"/>
        <v>-773.4375</v>
      </c>
    </row>
    <row r="86" spans="1:3" ht="12.75">
      <c r="A86">
        <v>36</v>
      </c>
      <c r="B86">
        <f t="shared" si="0"/>
        <v>8</v>
      </c>
      <c r="C86">
        <f t="shared" si="1"/>
        <v>-663</v>
      </c>
    </row>
    <row r="87" spans="1:3" ht="12.75">
      <c r="A87">
        <v>37</v>
      </c>
      <c r="B87">
        <f t="shared" si="0"/>
        <v>8.5</v>
      </c>
      <c r="C87">
        <f t="shared" si="1"/>
        <v>-413.4375</v>
      </c>
    </row>
    <row r="88" spans="1:3" ht="12.75">
      <c r="A88">
        <v>38</v>
      </c>
      <c r="B88">
        <f t="shared" si="0"/>
        <v>9</v>
      </c>
      <c r="C88">
        <f t="shared" si="1"/>
        <v>0</v>
      </c>
    </row>
    <row r="89" spans="1:3" ht="12.75">
      <c r="A89">
        <v>39</v>
      </c>
      <c r="B89">
        <f t="shared" si="0"/>
        <v>9.5</v>
      </c>
      <c r="C89">
        <f t="shared" si="1"/>
        <v>603.5625</v>
      </c>
    </row>
    <row r="90" spans="1:3" ht="12.75">
      <c r="A90">
        <v>40</v>
      </c>
      <c r="B90">
        <f t="shared" si="0"/>
        <v>10</v>
      </c>
      <c r="C90">
        <f t="shared" si="1"/>
        <v>1425</v>
      </c>
    </row>
  </sheetData>
  <mergeCells count="13">
    <mergeCell ref="N27:T28"/>
    <mergeCell ref="N29:T30"/>
    <mergeCell ref="N32:T32"/>
    <mergeCell ref="J8:L8"/>
    <mergeCell ref="N17:O17"/>
    <mergeCell ref="N18:O18"/>
    <mergeCell ref="N20:O20"/>
    <mergeCell ref="A1:B1"/>
    <mergeCell ref="J12:J13"/>
    <mergeCell ref="L13:T13"/>
    <mergeCell ref="P8:T8"/>
    <mergeCell ref="M8:O8"/>
    <mergeCell ref="J4:T6"/>
  </mergeCells>
  <conditionalFormatting sqref="S12">
    <cfRule type="cellIs" priority="1" dxfId="0" operator="notEqual" stopIfTrue="1">
      <formula>")"</formula>
    </cfRule>
  </conditionalFormatting>
  <conditionalFormatting sqref="M8:O8">
    <cfRule type="cellIs" priority="2" dxfId="1" operator="equal" stopIfTrue="1">
      <formula>"gerade"</formula>
    </cfRule>
    <cfRule type="cellIs" priority="3" dxfId="2" operator="equal" stopIfTrue="1">
      <formula>"ungerade"</formula>
    </cfRule>
  </conditionalFormatting>
  <hyperlinks>
    <hyperlink ref="P38" location="Start!I1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Tabelle13"/>
  <dimension ref="A1:R90"/>
  <sheetViews>
    <sheetView showGridLines="0" showRowColHeaders="0" showOutlineSymbols="0" workbookViewId="0" topLeftCell="A1">
      <selection activeCell="P38" sqref="P38"/>
    </sheetView>
  </sheetViews>
  <sheetFormatPr defaultColWidth="11.421875" defaultRowHeight="12.75"/>
  <cols>
    <col min="1" max="1" width="12.57421875" style="0" customWidth="1"/>
    <col min="8" max="8" width="13.8515625" style="0" customWidth="1"/>
    <col min="9" max="9" width="3.7109375" style="0" customWidth="1"/>
    <col min="10" max="10" width="7.57421875" style="0" customWidth="1"/>
    <col min="11" max="11" width="2.00390625" style="0" customWidth="1"/>
    <col min="12" max="12" width="7.7109375" style="0" customWidth="1"/>
    <col min="13" max="13" width="2.57421875" style="0" customWidth="1"/>
    <col min="14" max="14" width="7.421875" style="0" customWidth="1"/>
    <col min="15" max="15" width="2.57421875" style="0" customWidth="1"/>
    <col min="16" max="16" width="12.28125" style="0" customWidth="1"/>
  </cols>
  <sheetData>
    <row r="1" spans="1:18" ht="12.75" customHeight="1">
      <c r="A1" s="244" t="s">
        <v>85</v>
      </c>
      <c r="B1" s="244"/>
      <c r="C1" s="1"/>
      <c r="D1" s="1"/>
      <c r="E1" s="1"/>
      <c r="F1" s="1"/>
      <c r="G1" s="1"/>
      <c r="H1" s="1"/>
      <c r="I1" s="1"/>
      <c r="J1" s="1"/>
      <c r="K1" s="1"/>
      <c r="L1" s="1"/>
      <c r="M1" s="1"/>
      <c r="N1" s="1"/>
      <c r="O1" s="1"/>
      <c r="P1" s="1"/>
      <c r="Q1" s="1"/>
      <c r="R1" s="1"/>
    </row>
    <row r="2" spans="1:18" ht="12.75" hidden="1">
      <c r="A2" s="1"/>
      <c r="B2" s="1"/>
      <c r="C2" s="1"/>
      <c r="D2" s="1"/>
      <c r="E2" s="1"/>
      <c r="F2" s="1"/>
      <c r="G2" s="1"/>
      <c r="H2" s="1"/>
      <c r="I2" s="1"/>
      <c r="J2" s="1"/>
      <c r="K2" s="1"/>
      <c r="L2" s="1"/>
      <c r="M2" s="1"/>
      <c r="N2" s="1"/>
      <c r="O2" s="1"/>
      <c r="P2" s="1"/>
      <c r="Q2" s="1"/>
      <c r="R2" s="1"/>
    </row>
    <row r="3" spans="1:18" ht="12.75" customHeight="1">
      <c r="A3" s="2"/>
      <c r="B3" s="2"/>
      <c r="C3" s="2"/>
      <c r="D3" s="2"/>
      <c r="E3" s="2"/>
      <c r="F3" s="2"/>
      <c r="G3" s="1"/>
      <c r="H3" s="1"/>
      <c r="I3" s="1"/>
      <c r="J3" s="1"/>
      <c r="K3" s="1"/>
      <c r="L3" s="1"/>
      <c r="M3" s="1"/>
      <c r="N3" s="1"/>
      <c r="O3" s="1"/>
      <c r="P3" s="1"/>
      <c r="Q3" s="1"/>
      <c r="R3" s="1"/>
    </row>
    <row r="4" spans="1:18" ht="12.75" customHeight="1">
      <c r="A4" s="3"/>
      <c r="B4" s="3"/>
      <c r="C4" s="3"/>
      <c r="D4" s="3"/>
      <c r="E4" s="3"/>
      <c r="F4" s="3"/>
      <c r="G4" s="1"/>
      <c r="H4" s="1"/>
      <c r="I4" s="1"/>
      <c r="J4" s="1"/>
      <c r="K4" s="1"/>
      <c r="L4" s="1"/>
      <c r="M4" s="1"/>
      <c r="N4" s="1"/>
      <c r="O4" s="1"/>
      <c r="P4" s="1"/>
      <c r="Q4" s="1"/>
      <c r="R4" s="1"/>
    </row>
    <row r="5" spans="1:18" ht="12.75" customHeight="1">
      <c r="A5" s="4"/>
      <c r="B5" s="4"/>
      <c r="C5" s="4"/>
      <c r="D5" s="4"/>
      <c r="E5" s="4"/>
      <c r="F5" s="4"/>
      <c r="G5" s="1"/>
      <c r="H5" s="1"/>
      <c r="I5" s="1"/>
      <c r="J5" s="1"/>
      <c r="K5" s="1"/>
      <c r="L5" s="1"/>
      <c r="M5" s="1"/>
      <c r="N5" s="1"/>
      <c r="O5" s="1"/>
      <c r="P5" s="1"/>
      <c r="Q5" s="1"/>
      <c r="R5" s="1"/>
    </row>
    <row r="6" spans="1:18" ht="12.75" customHeight="1">
      <c r="A6" s="4"/>
      <c r="B6" s="4"/>
      <c r="C6" s="4"/>
      <c r="D6" s="4"/>
      <c r="E6" s="4"/>
      <c r="F6" s="4"/>
      <c r="G6" s="1"/>
      <c r="H6" s="1"/>
      <c r="I6" s="1"/>
      <c r="J6" s="55"/>
      <c r="K6" s="55"/>
      <c r="L6" s="55"/>
      <c r="M6" s="55"/>
      <c r="N6" s="55"/>
      <c r="O6" s="55"/>
      <c r="P6" s="55"/>
      <c r="Q6" s="1"/>
      <c r="R6" s="1"/>
    </row>
    <row r="7" spans="1:18" ht="13.5" thickBot="1">
      <c r="A7" s="1"/>
      <c r="B7" s="1"/>
      <c r="C7" s="1"/>
      <c r="D7" s="1"/>
      <c r="E7" s="1"/>
      <c r="F7" s="1"/>
      <c r="G7" s="1"/>
      <c r="H7" s="1"/>
      <c r="I7" s="1"/>
      <c r="J7" s="55"/>
      <c r="K7" s="55"/>
      <c r="L7" s="55"/>
      <c r="M7" s="55"/>
      <c r="N7" s="55"/>
      <c r="O7" s="55"/>
      <c r="P7" s="55"/>
      <c r="Q7" s="1"/>
      <c r="R7" s="1"/>
    </row>
    <row r="8" spans="1:18" ht="12.75" customHeight="1">
      <c r="A8" s="1"/>
      <c r="B8" s="1"/>
      <c r="C8" s="1"/>
      <c r="D8" s="1"/>
      <c r="E8" s="1"/>
      <c r="F8" s="1"/>
      <c r="G8" s="1"/>
      <c r="H8" s="1"/>
      <c r="I8" s="1"/>
      <c r="J8" s="332" t="s">
        <v>68</v>
      </c>
      <c r="K8" s="333"/>
      <c r="L8" s="333"/>
      <c r="M8" s="333"/>
      <c r="N8" s="333"/>
      <c r="O8" s="333"/>
      <c r="P8" s="334"/>
      <c r="Q8" s="1"/>
      <c r="R8" s="1"/>
    </row>
    <row r="9" spans="1:18" ht="13.5" thickBot="1">
      <c r="A9" s="1"/>
      <c r="B9" s="1"/>
      <c r="C9" s="1"/>
      <c r="D9" s="1"/>
      <c r="E9" s="1"/>
      <c r="F9" s="1"/>
      <c r="G9" s="1"/>
      <c r="H9" s="1"/>
      <c r="I9" s="1"/>
      <c r="J9" s="335"/>
      <c r="K9" s="336"/>
      <c r="L9" s="336"/>
      <c r="M9" s="336"/>
      <c r="N9" s="336"/>
      <c r="O9" s="336"/>
      <c r="P9" s="337"/>
      <c r="Q9" s="1"/>
      <c r="R9" s="1"/>
    </row>
    <row r="10" spans="1:18" ht="12.75">
      <c r="A10" s="1"/>
      <c r="B10" s="1"/>
      <c r="C10" s="1"/>
      <c r="D10" s="1"/>
      <c r="E10" s="1"/>
      <c r="F10" s="1"/>
      <c r="G10" s="1"/>
      <c r="H10" s="1"/>
      <c r="I10" s="1"/>
      <c r="J10" s="218"/>
      <c r="K10" s="218"/>
      <c r="L10" s="218"/>
      <c r="M10" s="218"/>
      <c r="N10" s="218"/>
      <c r="O10" s="218"/>
      <c r="P10" s="218"/>
      <c r="Q10" s="1"/>
      <c r="R10" s="1"/>
    </row>
    <row r="11" spans="1:18" ht="12.75">
      <c r="A11" s="1"/>
      <c r="B11" s="1"/>
      <c r="C11" s="1"/>
      <c r="D11" s="1"/>
      <c r="E11" s="1"/>
      <c r="F11" s="1"/>
      <c r="G11" s="1"/>
      <c r="H11" s="1"/>
      <c r="I11" s="1"/>
      <c r="J11" s="218"/>
      <c r="K11" s="218"/>
      <c r="L11" s="218"/>
      <c r="M11" s="218"/>
      <c r="N11" s="218"/>
      <c r="O11" s="218"/>
      <c r="P11" s="218"/>
      <c r="Q11" s="1"/>
      <c r="R11" s="1"/>
    </row>
    <row r="12" spans="1:18" ht="24" customHeight="1">
      <c r="A12" s="1"/>
      <c r="B12" s="1"/>
      <c r="C12" s="1"/>
      <c r="D12" s="1"/>
      <c r="E12" s="1"/>
      <c r="F12" s="1"/>
      <c r="G12" s="1"/>
      <c r="H12" s="1"/>
      <c r="I12" s="1"/>
      <c r="J12" s="112" t="s">
        <v>59</v>
      </c>
      <c r="K12" s="113" t="str">
        <f>IF(P21=TRUE,"","-")</f>
        <v>-</v>
      </c>
      <c r="L12" s="114" t="s">
        <v>69</v>
      </c>
      <c r="M12" s="115">
        <f>E51</f>
        <v>3</v>
      </c>
      <c r="N12" s="116" t="s">
        <v>70</v>
      </c>
      <c r="O12" s="117">
        <v>2</v>
      </c>
      <c r="P12" s="118" t="s">
        <v>71</v>
      </c>
      <c r="Q12" s="1"/>
      <c r="R12" s="1"/>
    </row>
    <row r="13" spans="1:18" ht="12.75" customHeight="1">
      <c r="A13" s="1"/>
      <c r="B13" s="1"/>
      <c r="C13" s="1"/>
      <c r="D13" s="1"/>
      <c r="E13" s="1"/>
      <c r="F13" s="1"/>
      <c r="G13" s="1"/>
      <c r="H13" s="1"/>
      <c r="I13" s="1"/>
      <c r="J13" s="69"/>
      <c r="K13" s="69"/>
      <c r="L13" s="119"/>
      <c r="M13" s="69"/>
      <c r="N13" s="69"/>
      <c r="O13" s="69"/>
      <c r="P13" s="69"/>
      <c r="Q13" s="1"/>
      <c r="R13" s="1"/>
    </row>
    <row r="14" spans="1:18" ht="12" customHeight="1">
      <c r="A14" s="1"/>
      <c r="B14" s="1"/>
      <c r="C14" s="1"/>
      <c r="D14" s="1"/>
      <c r="E14" s="1"/>
      <c r="F14" s="1"/>
      <c r="G14" s="1"/>
      <c r="H14" s="1"/>
      <c r="I14" s="1"/>
      <c r="J14" s="218"/>
      <c r="K14" s="218"/>
      <c r="L14" s="218"/>
      <c r="M14" s="218"/>
      <c r="N14" s="218"/>
      <c r="O14" s="218"/>
      <c r="P14" s="218"/>
      <c r="Q14" s="1"/>
      <c r="R14" s="1"/>
    </row>
    <row r="15" spans="1:18" ht="12.75" customHeight="1" hidden="1">
      <c r="A15" s="1"/>
      <c r="B15" s="1"/>
      <c r="C15" s="1"/>
      <c r="D15" s="1"/>
      <c r="E15" s="1"/>
      <c r="F15" s="1"/>
      <c r="G15" s="1"/>
      <c r="H15" s="1"/>
      <c r="I15" s="1"/>
      <c r="J15" s="218"/>
      <c r="K15" s="218"/>
      <c r="L15" s="218"/>
      <c r="M15" s="218"/>
      <c r="N15" s="218"/>
      <c r="O15" s="218"/>
      <c r="P15" s="218"/>
      <c r="Q15" s="1"/>
      <c r="R15" s="1"/>
    </row>
    <row r="16" spans="1:18" ht="12.75" customHeight="1" hidden="1">
      <c r="A16" s="1"/>
      <c r="B16" s="1"/>
      <c r="C16" s="1"/>
      <c r="D16" s="1"/>
      <c r="E16" s="1"/>
      <c r="F16" s="1"/>
      <c r="G16" s="1"/>
      <c r="H16" s="1"/>
      <c r="I16" s="1"/>
      <c r="J16" s="55"/>
      <c r="K16" s="55"/>
      <c r="L16" s="55"/>
      <c r="M16" s="55"/>
      <c r="N16" s="55"/>
      <c r="O16" s="55"/>
      <c r="P16" s="55"/>
      <c r="Q16" s="1"/>
      <c r="R16" s="1"/>
    </row>
    <row r="17" spans="1:18" ht="12.75" customHeight="1" hidden="1">
      <c r="A17" s="1"/>
      <c r="B17" s="1"/>
      <c r="C17" s="1"/>
      <c r="D17" s="1"/>
      <c r="E17" s="1"/>
      <c r="F17" s="1"/>
      <c r="G17" s="1"/>
      <c r="H17" s="1"/>
      <c r="I17" s="1"/>
      <c r="J17" s="70"/>
      <c r="K17" s="55"/>
      <c r="L17" s="55"/>
      <c r="M17" s="55"/>
      <c r="N17" s="71"/>
      <c r="O17" s="55"/>
      <c r="P17" s="71"/>
      <c r="Q17" s="1"/>
      <c r="R17" s="1"/>
    </row>
    <row r="18" spans="1:18" ht="12.75" customHeight="1">
      <c r="A18" s="1"/>
      <c r="B18" s="1"/>
      <c r="C18" s="1"/>
      <c r="D18" s="1"/>
      <c r="E18" s="1"/>
      <c r="F18" s="1"/>
      <c r="G18" s="1"/>
      <c r="H18" s="1"/>
      <c r="I18" s="1"/>
      <c r="J18" s="2"/>
      <c r="K18" s="5"/>
      <c r="L18" s="5"/>
      <c r="M18" s="5"/>
      <c r="N18" s="2"/>
      <c r="O18" s="5"/>
      <c r="P18" s="2"/>
      <c r="Q18" s="1"/>
      <c r="R18" s="1"/>
    </row>
    <row r="19" spans="1:18" ht="12.75" customHeight="1">
      <c r="A19" s="1"/>
      <c r="B19" s="1"/>
      <c r="C19" s="1"/>
      <c r="D19" s="1"/>
      <c r="E19" s="1"/>
      <c r="F19" s="1"/>
      <c r="G19" s="1"/>
      <c r="H19" s="1"/>
      <c r="I19" s="1"/>
      <c r="J19" s="71"/>
      <c r="K19" s="55"/>
      <c r="L19" s="55"/>
      <c r="M19" s="55"/>
      <c r="N19" s="71"/>
      <c r="O19" s="55"/>
      <c r="P19" s="71"/>
      <c r="Q19" s="1"/>
      <c r="R19" s="1"/>
    </row>
    <row r="20" spans="1:18" ht="12.75">
      <c r="A20" s="1"/>
      <c r="B20" s="1"/>
      <c r="C20" s="1"/>
      <c r="D20" s="1"/>
      <c r="E20" s="1"/>
      <c r="F20" s="1"/>
      <c r="G20" s="1"/>
      <c r="H20" s="1"/>
      <c r="I20" s="1"/>
      <c r="J20" s="338" t="s">
        <v>72</v>
      </c>
      <c r="K20" s="339"/>
      <c r="L20" s="339"/>
      <c r="M20" s="339"/>
      <c r="N20" s="339"/>
      <c r="O20" s="339"/>
      <c r="P20" s="120"/>
      <c r="Q20" s="1"/>
      <c r="R20" s="1"/>
    </row>
    <row r="21" spans="1:18" ht="6.75" customHeight="1">
      <c r="A21" s="1"/>
      <c r="B21" s="1"/>
      <c r="C21" s="1"/>
      <c r="D21" s="1"/>
      <c r="E21" s="1"/>
      <c r="F21" s="1"/>
      <c r="G21" s="1"/>
      <c r="H21" s="1"/>
      <c r="I21" s="1"/>
      <c r="J21" s="72"/>
      <c r="K21" s="88"/>
      <c r="L21" s="88"/>
      <c r="M21" s="88"/>
      <c r="N21" s="88"/>
      <c r="O21" s="88"/>
      <c r="P21" s="89" t="b">
        <v>0</v>
      </c>
      <c r="Q21" s="1"/>
      <c r="R21" s="1"/>
    </row>
    <row r="22" spans="1:18" ht="18.75" customHeight="1">
      <c r="A22" s="1"/>
      <c r="B22" s="1"/>
      <c r="C22" s="1"/>
      <c r="D22" s="1"/>
      <c r="E22" s="1"/>
      <c r="F22" s="1"/>
      <c r="G22" s="1"/>
      <c r="H22" s="1"/>
      <c r="I22" s="1"/>
      <c r="J22" s="253" t="str">
        <f>IF(P21=TRUE,"positiv","negativ")</f>
        <v>negativ</v>
      </c>
      <c r="K22" s="210"/>
      <c r="L22" s="210"/>
      <c r="M22" s="210"/>
      <c r="N22" s="210"/>
      <c r="O22" s="121"/>
      <c r="P22" s="91"/>
      <c r="Q22" s="1"/>
      <c r="R22" s="1"/>
    </row>
    <row r="23" spans="1:18" ht="12.75">
      <c r="A23" s="1"/>
      <c r="B23" s="1"/>
      <c r="C23" s="1"/>
      <c r="D23" s="1"/>
      <c r="E23" s="1"/>
      <c r="F23" s="1"/>
      <c r="G23" s="1"/>
      <c r="H23" s="1"/>
      <c r="I23" s="1"/>
      <c r="J23" s="71"/>
      <c r="K23" s="55"/>
      <c r="L23" s="55"/>
      <c r="M23" s="55"/>
      <c r="N23" s="71"/>
      <c r="O23" s="55"/>
      <c r="P23" s="71"/>
      <c r="Q23" s="1"/>
      <c r="R23" s="1"/>
    </row>
    <row r="24" spans="1:18" ht="12.75">
      <c r="A24" s="1"/>
      <c r="B24" s="1"/>
      <c r="C24" s="1"/>
      <c r="D24" s="1"/>
      <c r="E24" s="1"/>
      <c r="F24" s="1"/>
      <c r="G24" s="1"/>
      <c r="H24" s="1"/>
      <c r="I24" s="1"/>
      <c r="J24" s="55"/>
      <c r="K24" s="55"/>
      <c r="L24" s="55"/>
      <c r="M24" s="55"/>
      <c r="N24" s="55"/>
      <c r="O24" s="55"/>
      <c r="P24" s="55"/>
      <c r="Q24" s="1"/>
      <c r="R24" s="1"/>
    </row>
    <row r="25" spans="1:18" ht="12.75">
      <c r="A25" s="1"/>
      <c r="B25" s="1"/>
      <c r="C25" s="1"/>
      <c r="D25" s="1"/>
      <c r="E25" s="1"/>
      <c r="F25" s="1"/>
      <c r="G25" s="1"/>
      <c r="H25" s="1"/>
      <c r="I25" s="1"/>
      <c r="J25" s="338" t="s">
        <v>73</v>
      </c>
      <c r="K25" s="339"/>
      <c r="L25" s="339"/>
      <c r="M25" s="339"/>
      <c r="N25" s="339"/>
      <c r="O25" s="339"/>
      <c r="P25" s="87"/>
      <c r="Q25" s="1"/>
      <c r="R25" s="1"/>
    </row>
    <row r="26" spans="1:18" ht="6.75" customHeight="1">
      <c r="A26" s="1"/>
      <c r="B26" s="1"/>
      <c r="C26" s="1"/>
      <c r="D26" s="1"/>
      <c r="E26" s="1"/>
      <c r="F26" s="1"/>
      <c r="G26" s="1"/>
      <c r="H26" s="1"/>
      <c r="I26" s="1"/>
      <c r="J26" s="122"/>
      <c r="K26" s="123"/>
      <c r="L26" s="123"/>
      <c r="M26" s="123"/>
      <c r="N26" s="123"/>
      <c r="O26" s="123"/>
      <c r="P26" s="89" t="b">
        <v>0</v>
      </c>
      <c r="Q26" s="1"/>
      <c r="R26" s="1"/>
    </row>
    <row r="27" spans="1:18" ht="18.75" customHeight="1">
      <c r="A27" s="1"/>
      <c r="B27" s="1"/>
      <c r="C27" s="1"/>
      <c r="D27" s="1"/>
      <c r="E27" s="1"/>
      <c r="F27" s="1"/>
      <c r="G27" s="1"/>
      <c r="H27" s="1"/>
      <c r="I27" s="1"/>
      <c r="J27" s="253" t="str">
        <f>IF(P26=TRUE,"gerade","ungerade")</f>
        <v>ungerade</v>
      </c>
      <c r="K27" s="210"/>
      <c r="L27" s="210"/>
      <c r="M27" s="210"/>
      <c r="N27" s="210"/>
      <c r="O27" s="124"/>
      <c r="P27" s="91"/>
      <c r="Q27" s="1"/>
      <c r="R27" s="1"/>
    </row>
    <row r="28" spans="1:18" ht="25.5" customHeight="1">
      <c r="A28" s="1"/>
      <c r="B28" s="1"/>
      <c r="C28" s="1"/>
      <c r="D28" s="1"/>
      <c r="E28" s="1"/>
      <c r="F28" s="1"/>
      <c r="G28" s="1"/>
      <c r="H28" s="1"/>
      <c r="I28" s="1"/>
      <c r="J28" s="55"/>
      <c r="K28" s="55"/>
      <c r="L28" s="55"/>
      <c r="M28" s="55"/>
      <c r="N28" s="55"/>
      <c r="O28" s="55"/>
      <c r="P28" s="55"/>
      <c r="Q28" s="1"/>
      <c r="R28" s="1"/>
    </row>
    <row r="29" spans="1:18" ht="12.75">
      <c r="A29" s="1"/>
      <c r="B29" s="1"/>
      <c r="C29" s="1"/>
      <c r="D29" s="1"/>
      <c r="E29" s="1"/>
      <c r="F29" s="1"/>
      <c r="G29" s="1"/>
      <c r="H29" s="1"/>
      <c r="I29" s="1"/>
      <c r="J29" s="55"/>
      <c r="K29" s="55"/>
      <c r="L29" s="55"/>
      <c r="M29" s="55"/>
      <c r="N29" s="55"/>
      <c r="O29" s="55"/>
      <c r="P29" s="55"/>
      <c r="Q29" s="1"/>
      <c r="R29" s="1"/>
    </row>
    <row r="30" spans="1:18" ht="12.75">
      <c r="A30" s="1"/>
      <c r="B30" s="1"/>
      <c r="C30" s="1"/>
      <c r="D30" s="1"/>
      <c r="E30" s="1"/>
      <c r="F30" s="1"/>
      <c r="G30" s="1"/>
      <c r="H30" s="1"/>
      <c r="I30" s="1"/>
      <c r="J30" s="55"/>
      <c r="K30" s="139"/>
      <c r="L30" s="246" t="s">
        <v>89</v>
      </c>
      <c r="M30" s="246"/>
      <c r="N30" s="246"/>
      <c r="O30" s="140"/>
      <c r="P30" s="55"/>
      <c r="Q30" s="1"/>
      <c r="R30" s="1"/>
    </row>
    <row r="31" spans="1:18" ht="12.75">
      <c r="A31" s="1"/>
      <c r="B31" s="1"/>
      <c r="C31" s="1"/>
      <c r="D31" s="1"/>
      <c r="E31" s="1"/>
      <c r="F31" s="1"/>
      <c r="G31" s="1"/>
      <c r="H31" s="1"/>
      <c r="I31" s="1"/>
      <c r="J31" s="55"/>
      <c r="K31" s="284" t="s">
        <v>87</v>
      </c>
      <c r="L31" s="231"/>
      <c r="M31" s="54"/>
      <c r="N31" s="231" t="s">
        <v>88</v>
      </c>
      <c r="O31" s="340"/>
      <c r="P31" s="55"/>
      <c r="Q31" s="1"/>
      <c r="R31" s="1"/>
    </row>
    <row r="32" spans="1:18" ht="6" customHeight="1">
      <c r="A32" s="1"/>
      <c r="B32" s="1"/>
      <c r="C32" s="1"/>
      <c r="D32" s="1"/>
      <c r="E32" s="1"/>
      <c r="F32" s="1"/>
      <c r="G32" s="1"/>
      <c r="H32" s="1"/>
      <c r="I32" s="1"/>
      <c r="J32" s="55"/>
      <c r="K32" s="59"/>
      <c r="L32" s="54"/>
      <c r="M32" s="54"/>
      <c r="N32" s="54"/>
      <c r="O32" s="77"/>
      <c r="P32" s="55"/>
      <c r="Q32" s="1"/>
      <c r="R32" s="1"/>
    </row>
    <row r="33" spans="1:18" ht="12.75">
      <c r="A33" s="1"/>
      <c r="B33" s="1"/>
      <c r="C33" s="1"/>
      <c r="D33" s="1"/>
      <c r="E33" s="1"/>
      <c r="F33" s="1"/>
      <c r="G33" s="1"/>
      <c r="H33" s="1"/>
      <c r="I33" s="1"/>
      <c r="J33" s="55"/>
      <c r="K33" s="343" t="str">
        <f>IF((E50*E52)&lt;0,"unten","oben")</f>
        <v>oben</v>
      </c>
      <c r="L33" s="341"/>
      <c r="M33" s="141"/>
      <c r="N33" s="341" t="str">
        <f>IF(E50&gt;0,"oben","unten")</f>
        <v>unten</v>
      </c>
      <c r="O33" s="342"/>
      <c r="P33" s="55"/>
      <c r="Q33" s="1"/>
      <c r="R33" s="1"/>
    </row>
    <row r="34" spans="1:18" ht="12.75">
      <c r="A34" s="1"/>
      <c r="B34" s="1"/>
      <c r="C34" s="1"/>
      <c r="D34" s="1"/>
      <c r="E34" s="1"/>
      <c r="F34" s="1"/>
      <c r="G34" s="1"/>
      <c r="H34" s="1"/>
      <c r="I34" s="1"/>
      <c r="J34" s="55"/>
      <c r="K34" s="55"/>
      <c r="L34" s="55"/>
      <c r="M34" s="55"/>
      <c r="N34" s="55"/>
      <c r="O34" s="55"/>
      <c r="P34" s="55"/>
      <c r="Q34" s="1"/>
      <c r="R34" s="1"/>
    </row>
    <row r="35" spans="1:18" ht="41.25" customHeight="1">
      <c r="A35" s="1"/>
      <c r="B35" s="1"/>
      <c r="C35" s="1"/>
      <c r="D35" s="1"/>
      <c r="E35" s="1"/>
      <c r="F35" s="1"/>
      <c r="G35" s="1"/>
      <c r="H35" s="1"/>
      <c r="I35" s="1"/>
      <c r="J35" s="55"/>
      <c r="K35" s="55"/>
      <c r="L35" s="55"/>
      <c r="M35" s="55"/>
      <c r="N35" s="55"/>
      <c r="O35" s="55"/>
      <c r="P35" s="55"/>
      <c r="Q35" s="1"/>
      <c r="R35" s="1"/>
    </row>
    <row r="36" spans="1:18" ht="12.75" hidden="1">
      <c r="A36" s="1"/>
      <c r="B36" s="1"/>
      <c r="C36" s="1"/>
      <c r="D36" s="1"/>
      <c r="E36" s="1"/>
      <c r="F36" s="1"/>
      <c r="G36" s="1"/>
      <c r="H36" s="1"/>
      <c r="I36" s="1"/>
      <c r="J36" s="55"/>
      <c r="K36" s="55"/>
      <c r="L36" s="55"/>
      <c r="M36" s="55"/>
      <c r="N36" s="55"/>
      <c r="O36" s="55"/>
      <c r="P36" s="55"/>
      <c r="Q36" s="1"/>
      <c r="R36" s="1"/>
    </row>
    <row r="37" spans="1:18" ht="12.75">
      <c r="A37" s="1"/>
      <c r="B37" s="1"/>
      <c r="C37" s="1"/>
      <c r="D37" s="1"/>
      <c r="E37" s="1"/>
      <c r="F37" s="1"/>
      <c r="G37" s="1"/>
      <c r="H37" s="1"/>
      <c r="I37" s="1"/>
      <c r="J37" s="55"/>
      <c r="K37" s="55"/>
      <c r="L37" s="55"/>
      <c r="M37" s="55"/>
      <c r="N37" s="55"/>
      <c r="O37" s="55"/>
      <c r="P37" s="55"/>
      <c r="Q37" s="1"/>
      <c r="R37" s="1"/>
    </row>
    <row r="38" spans="1:18" ht="12.75">
      <c r="A38" s="1"/>
      <c r="B38" s="1"/>
      <c r="C38" s="1"/>
      <c r="D38" s="1"/>
      <c r="E38" s="1"/>
      <c r="F38" s="1"/>
      <c r="G38" s="1"/>
      <c r="H38" s="1"/>
      <c r="I38" s="1"/>
      <c r="J38" s="55"/>
      <c r="K38" s="55"/>
      <c r="L38" s="55"/>
      <c r="M38" s="55"/>
      <c r="N38" s="55"/>
      <c r="O38" s="55"/>
      <c r="P38" s="7" t="s">
        <v>5</v>
      </c>
      <c r="Q38" s="1"/>
      <c r="R38" s="1"/>
    </row>
    <row r="39" spans="1:18" ht="12.75">
      <c r="A39" s="1"/>
      <c r="B39" s="1"/>
      <c r="C39" s="1"/>
      <c r="D39" s="1"/>
      <c r="E39" s="1"/>
      <c r="F39" s="1"/>
      <c r="G39" s="1"/>
      <c r="H39" s="1"/>
      <c r="I39" s="1"/>
      <c r="J39" s="55"/>
      <c r="K39" s="55"/>
      <c r="L39" s="55"/>
      <c r="M39" s="55"/>
      <c r="N39" s="55"/>
      <c r="O39" s="55"/>
      <c r="P39" s="55"/>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50" spans="1:5" ht="12.75">
      <c r="A50">
        <v>0</v>
      </c>
      <c r="B50">
        <f aca="true" t="shared" si="0" ref="B50:B90">(A50-20)/2</f>
        <v>-10</v>
      </c>
      <c r="C50">
        <f aca="true" t="shared" si="1" ref="C50:C90">$E$50*0.25*B50^$E$51-1.5*B50^2+3*B50+10</f>
        <v>80</v>
      </c>
      <c r="E50">
        <f>IF(P21=TRUE,1,-1)</f>
        <v>-1</v>
      </c>
    </row>
    <row r="51" spans="1:5" ht="12.75">
      <c r="A51">
        <v>1</v>
      </c>
      <c r="B51">
        <f t="shared" si="0"/>
        <v>-9.5</v>
      </c>
      <c r="C51">
        <f t="shared" si="1"/>
        <v>60.46875</v>
      </c>
      <c r="E51">
        <f>IF(P26=TRUE,4,3)</f>
        <v>3</v>
      </c>
    </row>
    <row r="52" spans="1:5" ht="12.75">
      <c r="A52">
        <v>2</v>
      </c>
      <c r="B52">
        <f t="shared" si="0"/>
        <v>-9</v>
      </c>
      <c r="C52">
        <f t="shared" si="1"/>
        <v>43.75</v>
      </c>
      <c r="E52">
        <f>E51-3.5</f>
        <v>-0.5</v>
      </c>
    </row>
    <row r="53" spans="1:3" ht="12.75">
      <c r="A53">
        <v>3</v>
      </c>
      <c r="B53">
        <f t="shared" si="0"/>
        <v>-8.5</v>
      </c>
      <c r="C53">
        <f t="shared" si="1"/>
        <v>29.65625</v>
      </c>
    </row>
    <row r="54" spans="1:3" ht="12.75">
      <c r="A54">
        <v>4</v>
      </c>
      <c r="B54">
        <f t="shared" si="0"/>
        <v>-8</v>
      </c>
      <c r="C54">
        <f t="shared" si="1"/>
        <v>18</v>
      </c>
    </row>
    <row r="55" spans="1:3" ht="12.75">
      <c r="A55">
        <v>5</v>
      </c>
      <c r="B55">
        <f t="shared" si="0"/>
        <v>-7.5</v>
      </c>
      <c r="C55">
        <f t="shared" si="1"/>
        <v>8.59375</v>
      </c>
    </row>
    <row r="56" spans="1:3" ht="12.75">
      <c r="A56">
        <v>6</v>
      </c>
      <c r="B56">
        <f t="shared" si="0"/>
        <v>-7</v>
      </c>
      <c r="C56">
        <f t="shared" si="1"/>
        <v>1.25</v>
      </c>
    </row>
    <row r="57" spans="1:3" ht="12.75">
      <c r="A57">
        <v>7</v>
      </c>
      <c r="B57">
        <f t="shared" si="0"/>
        <v>-6.5</v>
      </c>
      <c r="C57">
        <f t="shared" si="1"/>
        <v>-4.21875</v>
      </c>
    </row>
    <row r="58" spans="1:3" ht="12.75">
      <c r="A58">
        <v>8</v>
      </c>
      <c r="B58">
        <f t="shared" si="0"/>
        <v>-6</v>
      </c>
      <c r="C58">
        <f t="shared" si="1"/>
        <v>-8</v>
      </c>
    </row>
    <row r="59" spans="1:3" ht="12.75">
      <c r="A59">
        <v>9</v>
      </c>
      <c r="B59">
        <f t="shared" si="0"/>
        <v>-5.5</v>
      </c>
      <c r="C59">
        <f t="shared" si="1"/>
        <v>-10.28125</v>
      </c>
    </row>
    <row r="60" spans="1:3" ht="12.75">
      <c r="A60">
        <v>10</v>
      </c>
      <c r="B60">
        <f t="shared" si="0"/>
        <v>-5</v>
      </c>
      <c r="C60">
        <f t="shared" si="1"/>
        <v>-11.25</v>
      </c>
    </row>
    <row r="61" spans="1:3" ht="12.75">
      <c r="A61">
        <v>11</v>
      </c>
      <c r="B61">
        <f t="shared" si="0"/>
        <v>-4.5</v>
      </c>
      <c r="C61">
        <f t="shared" si="1"/>
        <v>-11.09375</v>
      </c>
    </row>
    <row r="62" spans="1:3" ht="12.75">
      <c r="A62">
        <v>12</v>
      </c>
      <c r="B62">
        <f t="shared" si="0"/>
        <v>-4</v>
      </c>
      <c r="C62">
        <f t="shared" si="1"/>
        <v>-10</v>
      </c>
    </row>
    <row r="63" spans="1:3" ht="12.75">
      <c r="A63">
        <v>13</v>
      </c>
      <c r="B63">
        <f t="shared" si="0"/>
        <v>-3.5</v>
      </c>
      <c r="C63">
        <f t="shared" si="1"/>
        <v>-8.15625</v>
      </c>
    </row>
    <row r="64" spans="1:3" ht="12.75">
      <c r="A64">
        <v>14</v>
      </c>
      <c r="B64">
        <f t="shared" si="0"/>
        <v>-3</v>
      </c>
      <c r="C64">
        <f t="shared" si="1"/>
        <v>-5.75</v>
      </c>
    </row>
    <row r="65" spans="1:3" ht="12.75">
      <c r="A65">
        <v>15</v>
      </c>
      <c r="B65">
        <f t="shared" si="0"/>
        <v>-2.5</v>
      </c>
      <c r="C65">
        <f t="shared" si="1"/>
        <v>-2.96875</v>
      </c>
    </row>
    <row r="66" spans="1:3" ht="12.75">
      <c r="A66">
        <v>16</v>
      </c>
      <c r="B66">
        <f t="shared" si="0"/>
        <v>-2</v>
      </c>
      <c r="C66">
        <f t="shared" si="1"/>
        <v>0</v>
      </c>
    </row>
    <row r="67" spans="1:3" ht="12.75">
      <c r="A67">
        <v>17</v>
      </c>
      <c r="B67">
        <f t="shared" si="0"/>
        <v>-1.5</v>
      </c>
      <c r="C67">
        <f t="shared" si="1"/>
        <v>2.96875</v>
      </c>
    </row>
    <row r="68" spans="1:3" ht="12.75">
      <c r="A68">
        <v>18</v>
      </c>
      <c r="B68">
        <f t="shared" si="0"/>
        <v>-1</v>
      </c>
      <c r="C68">
        <f t="shared" si="1"/>
        <v>5.75</v>
      </c>
    </row>
    <row r="69" spans="1:3" ht="12.75">
      <c r="A69">
        <v>19</v>
      </c>
      <c r="B69">
        <f t="shared" si="0"/>
        <v>-0.5</v>
      </c>
      <c r="C69">
        <f t="shared" si="1"/>
        <v>8.15625</v>
      </c>
    </row>
    <row r="70" spans="1:3" ht="12.75">
      <c r="A70">
        <v>20</v>
      </c>
      <c r="B70">
        <f t="shared" si="0"/>
        <v>0</v>
      </c>
      <c r="C70">
        <f t="shared" si="1"/>
        <v>10</v>
      </c>
    </row>
    <row r="71" spans="1:3" ht="12.75">
      <c r="A71">
        <v>21</v>
      </c>
      <c r="B71">
        <f t="shared" si="0"/>
        <v>0.5</v>
      </c>
      <c r="C71">
        <f t="shared" si="1"/>
        <v>11.09375</v>
      </c>
    </row>
    <row r="72" spans="1:3" ht="12.75">
      <c r="A72">
        <v>22</v>
      </c>
      <c r="B72">
        <f t="shared" si="0"/>
        <v>1</v>
      </c>
      <c r="C72">
        <f t="shared" si="1"/>
        <v>11.25</v>
      </c>
    </row>
    <row r="73" spans="1:3" ht="12.75">
      <c r="A73">
        <v>23</v>
      </c>
      <c r="B73">
        <f t="shared" si="0"/>
        <v>1.5</v>
      </c>
      <c r="C73">
        <f t="shared" si="1"/>
        <v>10.28125</v>
      </c>
    </row>
    <row r="74" spans="1:3" ht="12.75">
      <c r="A74">
        <v>24</v>
      </c>
      <c r="B74">
        <f t="shared" si="0"/>
        <v>2</v>
      </c>
      <c r="C74">
        <f t="shared" si="1"/>
        <v>8</v>
      </c>
    </row>
    <row r="75" spans="1:3" ht="12.75">
      <c r="A75">
        <v>25</v>
      </c>
      <c r="B75">
        <f t="shared" si="0"/>
        <v>2.5</v>
      </c>
      <c r="C75">
        <f t="shared" si="1"/>
        <v>4.21875</v>
      </c>
    </row>
    <row r="76" spans="1:3" ht="12.75">
      <c r="A76">
        <v>26</v>
      </c>
      <c r="B76">
        <f t="shared" si="0"/>
        <v>3</v>
      </c>
      <c r="C76">
        <f t="shared" si="1"/>
        <v>-1.25</v>
      </c>
    </row>
    <row r="77" spans="1:3" ht="12.75">
      <c r="A77">
        <v>27</v>
      </c>
      <c r="B77">
        <f t="shared" si="0"/>
        <v>3.5</v>
      </c>
      <c r="C77">
        <f t="shared" si="1"/>
        <v>-8.59375</v>
      </c>
    </row>
    <row r="78" spans="1:3" ht="12.75">
      <c r="A78">
        <v>28</v>
      </c>
      <c r="B78">
        <f t="shared" si="0"/>
        <v>4</v>
      </c>
      <c r="C78">
        <f t="shared" si="1"/>
        <v>-18</v>
      </c>
    </row>
    <row r="79" spans="1:3" ht="12.75">
      <c r="A79">
        <v>29</v>
      </c>
      <c r="B79">
        <f t="shared" si="0"/>
        <v>4.5</v>
      </c>
      <c r="C79">
        <f t="shared" si="1"/>
        <v>-29.65625</v>
      </c>
    </row>
    <row r="80" spans="1:3" ht="12.75">
      <c r="A80">
        <v>30</v>
      </c>
      <c r="B80">
        <f t="shared" si="0"/>
        <v>5</v>
      </c>
      <c r="C80">
        <f t="shared" si="1"/>
        <v>-43.75</v>
      </c>
    </row>
    <row r="81" spans="1:3" ht="12.75">
      <c r="A81">
        <v>31</v>
      </c>
      <c r="B81">
        <f t="shared" si="0"/>
        <v>5.5</v>
      </c>
      <c r="C81">
        <f t="shared" si="1"/>
        <v>-60.46875</v>
      </c>
    </row>
    <row r="82" spans="1:3" ht="12.75">
      <c r="A82">
        <v>32</v>
      </c>
      <c r="B82">
        <f t="shared" si="0"/>
        <v>6</v>
      </c>
      <c r="C82">
        <f t="shared" si="1"/>
        <v>-80</v>
      </c>
    </row>
    <row r="83" spans="1:3" ht="12.75">
      <c r="A83">
        <v>33</v>
      </c>
      <c r="B83">
        <f t="shared" si="0"/>
        <v>6.5</v>
      </c>
      <c r="C83">
        <f t="shared" si="1"/>
        <v>-102.53125</v>
      </c>
    </row>
    <row r="84" spans="1:3" ht="12.75">
      <c r="A84">
        <v>34</v>
      </c>
      <c r="B84">
        <f t="shared" si="0"/>
        <v>7</v>
      </c>
      <c r="C84">
        <f t="shared" si="1"/>
        <v>-128.25</v>
      </c>
    </row>
    <row r="85" spans="1:3" ht="12.75">
      <c r="A85">
        <v>35</v>
      </c>
      <c r="B85">
        <f t="shared" si="0"/>
        <v>7.5</v>
      </c>
      <c r="C85">
        <f t="shared" si="1"/>
        <v>-157.34375</v>
      </c>
    </row>
    <row r="86" spans="1:3" ht="12.75">
      <c r="A86">
        <v>36</v>
      </c>
      <c r="B86">
        <f t="shared" si="0"/>
        <v>8</v>
      </c>
      <c r="C86">
        <f t="shared" si="1"/>
        <v>-190</v>
      </c>
    </row>
    <row r="87" spans="1:3" ht="12.75">
      <c r="A87">
        <v>37</v>
      </c>
      <c r="B87">
        <f t="shared" si="0"/>
        <v>8.5</v>
      </c>
      <c r="C87">
        <f t="shared" si="1"/>
        <v>-226.40625</v>
      </c>
    </row>
    <row r="88" spans="1:3" ht="12.75">
      <c r="A88">
        <v>38</v>
      </c>
      <c r="B88">
        <f t="shared" si="0"/>
        <v>9</v>
      </c>
      <c r="C88">
        <f t="shared" si="1"/>
        <v>-266.75</v>
      </c>
    </row>
    <row r="89" spans="1:3" ht="12.75">
      <c r="A89">
        <v>39</v>
      </c>
      <c r="B89">
        <f t="shared" si="0"/>
        <v>9.5</v>
      </c>
      <c r="C89">
        <f t="shared" si="1"/>
        <v>-311.21875</v>
      </c>
    </row>
    <row r="90" spans="1:3" ht="12.75">
      <c r="A90">
        <v>40</v>
      </c>
      <c r="B90">
        <f t="shared" si="0"/>
        <v>10</v>
      </c>
      <c r="C90">
        <f t="shared" si="1"/>
        <v>-360</v>
      </c>
    </row>
  </sheetData>
  <mergeCells count="13">
    <mergeCell ref="K31:L31"/>
    <mergeCell ref="N31:O31"/>
    <mergeCell ref="L30:N30"/>
    <mergeCell ref="N33:O33"/>
    <mergeCell ref="K33:L33"/>
    <mergeCell ref="J22:N22"/>
    <mergeCell ref="J27:N27"/>
    <mergeCell ref="J20:O20"/>
    <mergeCell ref="J25:O25"/>
    <mergeCell ref="A1:B1"/>
    <mergeCell ref="J10:P11"/>
    <mergeCell ref="J14:P15"/>
    <mergeCell ref="J8:P9"/>
  </mergeCells>
  <hyperlinks>
    <hyperlink ref="P38" location="Start!I20"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4.xml><?xml version="1.0" encoding="utf-8"?>
<worksheet xmlns="http://schemas.openxmlformats.org/spreadsheetml/2006/main" xmlns:r="http://schemas.openxmlformats.org/officeDocument/2006/relationships">
  <sheetPr codeName="Tabelle12"/>
  <dimension ref="A1:W54"/>
  <sheetViews>
    <sheetView showGridLines="0" showRowColHeaders="0" showOutlineSymbols="0" workbookViewId="0" topLeftCell="A1">
      <selection activeCell="R40" sqref="R40:T40"/>
    </sheetView>
  </sheetViews>
  <sheetFormatPr defaultColWidth="11.421875" defaultRowHeight="12.75"/>
  <cols>
    <col min="1" max="1" width="8.57421875" style="0" customWidth="1"/>
    <col min="2" max="7" width="8.7109375" style="0" customWidth="1"/>
    <col min="8" max="9" width="6.7109375" style="0" customWidth="1"/>
    <col min="10" max="10" width="8.28125" style="0" customWidth="1"/>
    <col min="11" max="11" width="8.8515625" style="0" customWidth="1"/>
    <col min="12" max="12" width="2.8515625" style="0" customWidth="1"/>
    <col min="13" max="13" width="3.140625" style="0" customWidth="1"/>
    <col min="14" max="14" width="2.57421875" style="0" customWidth="1"/>
    <col min="15" max="15" width="9.57421875" style="0" customWidth="1"/>
    <col min="16" max="16" width="8.140625" style="0" customWidth="1"/>
    <col min="17" max="17" width="6.421875" style="0" customWidth="1"/>
    <col min="18" max="20" width="2.7109375" style="0" customWidth="1"/>
    <col min="21" max="21" width="6.28125" style="0" customWidth="1"/>
  </cols>
  <sheetData>
    <row r="1" spans="1:23" ht="12.75">
      <c r="A1" s="49" t="s">
        <v>50</v>
      </c>
      <c r="B1" s="50"/>
      <c r="C1" s="50"/>
      <c r="D1" s="50"/>
      <c r="E1" s="50"/>
      <c r="F1" s="50"/>
      <c r="G1" s="50"/>
      <c r="H1" s="50"/>
      <c r="I1" s="50"/>
      <c r="J1" s="51"/>
      <c r="K1" s="51"/>
      <c r="L1" s="51"/>
      <c r="M1" s="51"/>
      <c r="N1" s="51"/>
      <c r="O1" s="51"/>
      <c r="P1" s="51"/>
      <c r="Q1" s="51"/>
      <c r="R1" s="51"/>
      <c r="S1" s="51"/>
      <c r="T1" s="51"/>
      <c r="U1" s="51"/>
      <c r="V1" s="51"/>
      <c r="W1" s="51"/>
    </row>
    <row r="2" spans="1:23" ht="12.75">
      <c r="A2" s="50"/>
      <c r="B2" s="50"/>
      <c r="C2" s="50"/>
      <c r="D2" s="50"/>
      <c r="E2" s="50"/>
      <c r="F2" s="50"/>
      <c r="G2" s="50"/>
      <c r="H2" s="50"/>
      <c r="I2" s="50"/>
      <c r="J2" s="51"/>
      <c r="K2" s="51"/>
      <c r="L2" s="51"/>
      <c r="M2" s="51"/>
      <c r="N2" s="51"/>
      <c r="O2" s="51"/>
      <c r="P2" s="51"/>
      <c r="Q2" s="51"/>
      <c r="R2" s="51"/>
      <c r="S2" s="51"/>
      <c r="T2" s="51"/>
      <c r="U2" s="51"/>
      <c r="V2" s="51"/>
      <c r="W2" s="51"/>
    </row>
    <row r="3" spans="1:23" ht="72.75" customHeight="1">
      <c r="A3" s="50"/>
      <c r="B3" s="50"/>
      <c r="C3" s="50"/>
      <c r="D3" s="50"/>
      <c r="E3" s="50"/>
      <c r="F3" s="50"/>
      <c r="G3" s="50"/>
      <c r="H3" s="50"/>
      <c r="I3" s="50"/>
      <c r="J3" s="51"/>
      <c r="K3" s="51"/>
      <c r="L3" s="51"/>
      <c r="M3" s="51"/>
      <c r="N3" s="51"/>
      <c r="O3" s="51"/>
      <c r="P3" s="51"/>
      <c r="Q3" s="51"/>
      <c r="R3" s="51"/>
      <c r="S3" s="51"/>
      <c r="T3" s="51"/>
      <c r="U3" s="51"/>
      <c r="V3" s="51"/>
      <c r="W3" s="51"/>
    </row>
    <row r="4" spans="1:23" ht="13.5" customHeight="1" thickBot="1">
      <c r="A4" s="50"/>
      <c r="B4" s="50"/>
      <c r="C4" s="50"/>
      <c r="D4" s="50"/>
      <c r="E4" s="50"/>
      <c r="F4" s="50"/>
      <c r="G4" s="50"/>
      <c r="H4" s="50"/>
      <c r="I4" s="50"/>
      <c r="J4" s="150"/>
      <c r="K4" s="150"/>
      <c r="L4" s="150"/>
      <c r="M4" s="150"/>
      <c r="N4" s="150"/>
      <c r="O4" s="150"/>
      <c r="P4" s="150"/>
      <c r="Q4" s="150"/>
      <c r="R4" s="150"/>
      <c r="S4" s="150"/>
      <c r="T4" s="150"/>
      <c r="U4" s="150"/>
      <c r="V4" s="10"/>
      <c r="W4" s="51"/>
    </row>
    <row r="5" spans="1:23" ht="13.5" customHeight="1">
      <c r="A5" s="23"/>
      <c r="B5" s="365" t="s">
        <v>90</v>
      </c>
      <c r="C5" s="366"/>
      <c r="D5" s="366"/>
      <c r="E5" s="366"/>
      <c r="F5" s="366"/>
      <c r="G5" s="367"/>
      <c r="H5" s="23"/>
      <c r="I5" s="23"/>
      <c r="J5" s="373" t="s">
        <v>14</v>
      </c>
      <c r="K5" s="374"/>
      <c r="L5" s="374"/>
      <c r="M5" s="374"/>
      <c r="N5" s="374"/>
      <c r="O5" s="374"/>
      <c r="P5" s="374"/>
      <c r="Q5" s="374"/>
      <c r="R5" s="374"/>
      <c r="S5" s="374"/>
      <c r="T5" s="374"/>
      <c r="U5" s="375"/>
      <c r="V5" s="51"/>
      <c r="W5" s="10"/>
    </row>
    <row r="6" spans="1:23" ht="13.5" customHeight="1" thickBot="1">
      <c r="A6" s="10"/>
      <c r="B6" s="368"/>
      <c r="C6" s="369"/>
      <c r="D6" s="369"/>
      <c r="E6" s="369"/>
      <c r="F6" s="369"/>
      <c r="G6" s="370"/>
      <c r="H6" s="23"/>
      <c r="I6" s="22"/>
      <c r="J6" s="376"/>
      <c r="K6" s="377"/>
      <c r="L6" s="377"/>
      <c r="M6" s="377"/>
      <c r="N6" s="377"/>
      <c r="O6" s="377"/>
      <c r="P6" s="377"/>
      <c r="Q6" s="377"/>
      <c r="R6" s="377"/>
      <c r="S6" s="377"/>
      <c r="T6" s="377"/>
      <c r="U6" s="378"/>
      <c r="V6" s="10"/>
      <c r="W6" s="10"/>
    </row>
    <row r="7" spans="1:23" ht="12.75" customHeight="1">
      <c r="A7" s="10"/>
      <c r="B7" s="347" t="s">
        <v>91</v>
      </c>
      <c r="C7" s="348"/>
      <c r="D7" s="348"/>
      <c r="E7" s="348"/>
      <c r="F7" s="348"/>
      <c r="G7" s="349"/>
      <c r="H7" s="23"/>
      <c r="I7" s="22"/>
      <c r="J7" s="354"/>
      <c r="K7" s="355"/>
      <c r="L7" s="355"/>
      <c r="M7" s="355"/>
      <c r="N7" s="355"/>
      <c r="O7" s="142"/>
      <c r="P7" s="142"/>
      <c r="Q7" s="142"/>
      <c r="R7" s="142"/>
      <c r="S7" s="142"/>
      <c r="T7" s="142"/>
      <c r="U7" s="145"/>
      <c r="V7" s="10"/>
      <c r="W7" s="10"/>
    </row>
    <row r="8" spans="1:23" ht="12.75">
      <c r="A8" s="10"/>
      <c r="B8" s="350"/>
      <c r="C8" s="348"/>
      <c r="D8" s="348"/>
      <c r="E8" s="348"/>
      <c r="F8" s="348"/>
      <c r="G8" s="349"/>
      <c r="H8" s="23"/>
      <c r="I8" s="22"/>
      <c r="J8" s="356" t="s">
        <v>98</v>
      </c>
      <c r="K8" s="357"/>
      <c r="L8" s="357"/>
      <c r="M8" s="357"/>
      <c r="N8" s="357"/>
      <c r="O8" s="357"/>
      <c r="P8" s="357"/>
      <c r="Q8" s="357"/>
      <c r="R8" s="357"/>
      <c r="S8" s="357"/>
      <c r="T8" s="357"/>
      <c r="U8" s="358"/>
      <c r="V8" s="10"/>
      <c r="W8" s="10"/>
    </row>
    <row r="9" spans="1:23" ht="12.75">
      <c r="A9" s="10"/>
      <c r="B9" s="350"/>
      <c r="C9" s="348"/>
      <c r="D9" s="348"/>
      <c r="E9" s="348"/>
      <c r="F9" s="348"/>
      <c r="G9" s="349"/>
      <c r="H9" s="23"/>
      <c r="I9" s="22"/>
      <c r="J9" s="144"/>
      <c r="K9" s="142"/>
      <c r="L9" s="142"/>
      <c r="M9" s="142"/>
      <c r="N9" s="142"/>
      <c r="O9" s="142"/>
      <c r="P9" s="142"/>
      <c r="Q9" s="142"/>
      <c r="R9" s="142"/>
      <c r="S9" s="142"/>
      <c r="T9" s="142"/>
      <c r="U9" s="145"/>
      <c r="V9" s="10"/>
      <c r="W9" s="10"/>
    </row>
    <row r="10" spans="1:23" ht="12.75">
      <c r="A10" s="10"/>
      <c r="B10" s="350"/>
      <c r="C10" s="348"/>
      <c r="D10" s="348"/>
      <c r="E10" s="348"/>
      <c r="F10" s="348"/>
      <c r="G10" s="349"/>
      <c r="H10" s="23"/>
      <c r="I10" s="22"/>
      <c r="J10" s="382" t="s">
        <v>94</v>
      </c>
      <c r="K10" s="383"/>
      <c r="L10" s="383"/>
      <c r="M10" s="383"/>
      <c r="N10" s="383"/>
      <c r="O10" s="383"/>
      <c r="P10" s="380" t="s">
        <v>93</v>
      </c>
      <c r="Q10" s="380"/>
      <c r="R10" s="380"/>
      <c r="S10" s="380"/>
      <c r="T10" s="380"/>
      <c r="U10" s="381"/>
      <c r="V10" s="10"/>
      <c r="W10" s="10"/>
    </row>
    <row r="11" spans="1:23" ht="12.75">
      <c r="A11" s="10"/>
      <c r="B11" s="350"/>
      <c r="C11" s="348"/>
      <c r="D11" s="348"/>
      <c r="E11" s="348"/>
      <c r="F11" s="348"/>
      <c r="G11" s="349"/>
      <c r="H11" s="23"/>
      <c r="I11" s="22"/>
      <c r="J11" s="146"/>
      <c r="K11" s="143"/>
      <c r="L11" s="143"/>
      <c r="M11" s="143"/>
      <c r="N11" s="143"/>
      <c r="O11" s="143"/>
      <c r="P11" s="380" t="s">
        <v>97</v>
      </c>
      <c r="Q11" s="380"/>
      <c r="R11" s="380"/>
      <c r="S11" s="380"/>
      <c r="T11" s="380"/>
      <c r="U11" s="381"/>
      <c r="V11" s="10"/>
      <c r="W11" s="10"/>
    </row>
    <row r="12" spans="1:23" ht="12.75">
      <c r="A12" s="10"/>
      <c r="B12" s="350"/>
      <c r="C12" s="348"/>
      <c r="D12" s="348"/>
      <c r="E12" s="348"/>
      <c r="F12" s="348"/>
      <c r="G12" s="349"/>
      <c r="H12" s="23"/>
      <c r="I12" s="22"/>
      <c r="J12" s="144"/>
      <c r="K12" s="142"/>
      <c r="L12" s="142"/>
      <c r="M12" s="142"/>
      <c r="N12" s="142"/>
      <c r="O12" s="142"/>
      <c r="P12" s="142"/>
      <c r="Q12" s="142"/>
      <c r="R12" s="142"/>
      <c r="S12" s="142"/>
      <c r="T12" s="142"/>
      <c r="U12" s="145"/>
      <c r="V12" s="10"/>
      <c r="W12" s="10"/>
    </row>
    <row r="13" spans="1:23" ht="12.75">
      <c r="A13" s="10"/>
      <c r="B13" s="350"/>
      <c r="C13" s="348"/>
      <c r="D13" s="348"/>
      <c r="E13" s="348"/>
      <c r="F13" s="348"/>
      <c r="G13" s="349"/>
      <c r="H13" s="23"/>
      <c r="I13" s="22"/>
      <c r="J13" s="359" t="s">
        <v>92</v>
      </c>
      <c r="K13" s="360"/>
      <c r="L13" s="360"/>
      <c r="M13" s="360"/>
      <c r="N13" s="360"/>
      <c r="O13" s="360"/>
      <c r="P13" s="360"/>
      <c r="Q13" s="360"/>
      <c r="R13" s="360"/>
      <c r="S13" s="360"/>
      <c r="T13" s="360"/>
      <c r="U13" s="361"/>
      <c r="V13" s="10"/>
      <c r="W13" s="10"/>
    </row>
    <row r="14" spans="1:23" ht="12.75">
      <c r="A14" s="10"/>
      <c r="B14" s="350"/>
      <c r="C14" s="348"/>
      <c r="D14" s="348"/>
      <c r="E14" s="348"/>
      <c r="F14" s="348"/>
      <c r="G14" s="349"/>
      <c r="H14" s="23"/>
      <c r="I14" s="22"/>
      <c r="J14" s="144"/>
      <c r="K14" s="142"/>
      <c r="L14" s="142"/>
      <c r="M14" s="142"/>
      <c r="N14" s="142"/>
      <c r="O14" s="142"/>
      <c r="P14" s="142"/>
      <c r="Q14" s="142"/>
      <c r="R14" s="142"/>
      <c r="S14" s="142"/>
      <c r="T14" s="142"/>
      <c r="U14" s="145"/>
      <c r="V14" s="10"/>
      <c r="W14" s="10"/>
    </row>
    <row r="15" spans="1:23" ht="12.75">
      <c r="A15" s="10"/>
      <c r="B15" s="350"/>
      <c r="C15" s="348"/>
      <c r="D15" s="348"/>
      <c r="E15" s="348"/>
      <c r="F15" s="348"/>
      <c r="G15" s="349"/>
      <c r="H15" s="23"/>
      <c r="I15" s="22"/>
      <c r="J15" s="362" t="s">
        <v>95</v>
      </c>
      <c r="K15" s="363"/>
      <c r="L15" s="363"/>
      <c r="M15" s="363"/>
      <c r="N15" s="363"/>
      <c r="O15" s="363"/>
      <c r="P15" s="363"/>
      <c r="Q15" s="363"/>
      <c r="R15" s="363"/>
      <c r="S15" s="363"/>
      <c r="T15" s="363"/>
      <c r="U15" s="364"/>
      <c r="V15" s="10"/>
      <c r="W15" s="10"/>
    </row>
    <row r="16" spans="1:23" ht="12.75">
      <c r="A16" s="10"/>
      <c r="B16" s="351"/>
      <c r="C16" s="352"/>
      <c r="D16" s="352"/>
      <c r="E16" s="352"/>
      <c r="F16" s="352"/>
      <c r="G16" s="353"/>
      <c r="H16" s="23"/>
      <c r="I16" s="22"/>
      <c r="J16" s="147"/>
      <c r="K16" s="148"/>
      <c r="L16" s="148"/>
      <c r="M16" s="148"/>
      <c r="N16" s="148"/>
      <c r="O16" s="148"/>
      <c r="P16" s="148"/>
      <c r="Q16" s="148"/>
      <c r="R16" s="148"/>
      <c r="S16" s="148"/>
      <c r="T16" s="148"/>
      <c r="U16" s="149"/>
      <c r="V16" s="10"/>
      <c r="W16" s="10"/>
    </row>
    <row r="17" spans="1:23" ht="12.75">
      <c r="A17" s="10"/>
      <c r="B17" s="151"/>
      <c r="C17" s="151"/>
      <c r="D17" s="151"/>
      <c r="E17" s="151"/>
      <c r="F17" s="151"/>
      <c r="G17" s="151"/>
      <c r="H17" s="23"/>
      <c r="I17" s="22"/>
      <c r="J17" s="48"/>
      <c r="K17" s="24"/>
      <c r="L17" s="23"/>
      <c r="M17" s="379"/>
      <c r="N17" s="379"/>
      <c r="O17" s="379"/>
      <c r="P17" s="379"/>
      <c r="Q17" s="379"/>
      <c r="R17" s="379"/>
      <c r="S17" s="379"/>
      <c r="T17" s="379"/>
      <c r="U17" s="379"/>
      <c r="V17" s="10"/>
      <c r="W17" s="10"/>
    </row>
    <row r="18" spans="1:23" ht="12.75">
      <c r="A18" s="10"/>
      <c r="B18" s="151"/>
      <c r="C18" s="151"/>
      <c r="D18" s="151"/>
      <c r="E18" s="151"/>
      <c r="F18" s="151"/>
      <c r="G18" s="151"/>
      <c r="H18" s="23"/>
      <c r="I18" s="22"/>
      <c r="J18" s="48"/>
      <c r="K18" s="23"/>
      <c r="L18" s="23"/>
      <c r="M18" s="379"/>
      <c r="N18" s="379"/>
      <c r="O18" s="379"/>
      <c r="P18" s="379"/>
      <c r="Q18" s="379"/>
      <c r="R18" s="379"/>
      <c r="S18" s="379"/>
      <c r="T18" s="379"/>
      <c r="U18" s="379"/>
      <c r="V18" s="10"/>
      <c r="W18" s="10"/>
    </row>
    <row r="19" spans="1:23" ht="12.75">
      <c r="A19" s="10"/>
      <c r="B19" s="10"/>
      <c r="C19" s="10"/>
      <c r="D19" s="10"/>
      <c r="E19" s="10"/>
      <c r="F19" s="10"/>
      <c r="G19" s="10"/>
      <c r="H19" s="10"/>
      <c r="I19" s="10"/>
      <c r="J19" s="48"/>
      <c r="K19" s="23"/>
      <c r="L19" s="23"/>
      <c r="M19" s="379"/>
      <c r="N19" s="379"/>
      <c r="O19" s="379"/>
      <c r="P19" s="379"/>
      <c r="Q19" s="379"/>
      <c r="R19" s="379"/>
      <c r="S19" s="379"/>
      <c r="T19" s="379"/>
      <c r="U19" s="379"/>
      <c r="V19" s="10"/>
      <c r="W19" s="10"/>
    </row>
    <row r="20" spans="1:23" ht="12.75">
      <c r="A20" s="10"/>
      <c r="B20" s="22"/>
      <c r="C20" s="22"/>
      <c r="D20" s="22"/>
      <c r="E20" s="22"/>
      <c r="F20" s="22"/>
      <c r="G20" s="22"/>
      <c r="H20" s="22"/>
      <c r="I20" s="22"/>
      <c r="J20" s="48"/>
      <c r="K20" s="23"/>
      <c r="L20" s="23"/>
      <c r="M20" s="379"/>
      <c r="N20" s="379"/>
      <c r="O20" s="379"/>
      <c r="P20" s="379"/>
      <c r="Q20" s="379"/>
      <c r="R20" s="379"/>
      <c r="S20" s="379"/>
      <c r="T20" s="379"/>
      <c r="U20" s="379"/>
      <c r="V20" s="10"/>
      <c r="W20" s="10"/>
    </row>
    <row r="21" spans="1:23" ht="0.75" customHeight="1">
      <c r="A21" s="10"/>
      <c r="B21" s="371"/>
      <c r="C21" s="372"/>
      <c r="D21" s="372"/>
      <c r="E21" s="372"/>
      <c r="F21" s="372"/>
      <c r="G21" s="372"/>
      <c r="H21" s="22"/>
      <c r="I21" s="22"/>
      <c r="J21" s="384"/>
      <c r="K21" s="385"/>
      <c r="L21" s="385"/>
      <c r="M21" s="385"/>
      <c r="N21" s="385"/>
      <c r="O21" s="385"/>
      <c r="P21" s="385"/>
      <c r="Q21" s="385"/>
      <c r="R21" s="385"/>
      <c r="S21" s="385"/>
      <c r="T21" s="385"/>
      <c r="U21" s="385"/>
      <c r="V21" s="10"/>
      <c r="W21" s="10"/>
    </row>
    <row r="22" spans="1:23" ht="13.5" customHeight="1" hidden="1">
      <c r="A22" s="10"/>
      <c r="B22" s="372"/>
      <c r="C22" s="372"/>
      <c r="D22" s="372"/>
      <c r="E22" s="372"/>
      <c r="F22" s="372"/>
      <c r="G22" s="372"/>
      <c r="H22" s="22"/>
      <c r="I22" s="22"/>
      <c r="J22" s="385"/>
      <c r="K22" s="385"/>
      <c r="L22" s="385"/>
      <c r="M22" s="385"/>
      <c r="N22" s="385"/>
      <c r="O22" s="385"/>
      <c r="P22" s="385"/>
      <c r="Q22" s="385"/>
      <c r="R22" s="385"/>
      <c r="S22" s="385"/>
      <c r="T22" s="385"/>
      <c r="U22" s="385"/>
      <c r="V22" s="10"/>
      <c r="W22" s="10"/>
    </row>
    <row r="23" spans="1:23" ht="12.75" customHeight="1" hidden="1">
      <c r="A23" s="10"/>
      <c r="B23" s="344"/>
      <c r="C23" s="345"/>
      <c r="D23" s="345"/>
      <c r="E23" s="345"/>
      <c r="F23" s="345"/>
      <c r="G23" s="345"/>
      <c r="H23" s="22"/>
      <c r="I23" s="22"/>
      <c r="J23" s="346"/>
      <c r="K23" s="346"/>
      <c r="L23" s="346"/>
      <c r="M23" s="346"/>
      <c r="N23" s="346"/>
      <c r="O23" s="346"/>
      <c r="P23" s="346"/>
      <c r="Q23" s="346"/>
      <c r="R23" s="346"/>
      <c r="S23" s="346"/>
      <c r="T23" s="346"/>
      <c r="U23" s="346"/>
      <c r="V23" s="10"/>
      <c r="W23" s="10"/>
    </row>
    <row r="24" spans="1:23" ht="12.75" hidden="1">
      <c r="A24" s="10"/>
      <c r="B24" s="345"/>
      <c r="C24" s="345"/>
      <c r="D24" s="345"/>
      <c r="E24" s="345"/>
      <c r="F24" s="345"/>
      <c r="G24" s="345"/>
      <c r="H24" s="22"/>
      <c r="I24" s="22"/>
      <c r="J24" s="346"/>
      <c r="K24" s="346"/>
      <c r="L24" s="346"/>
      <c r="M24" s="346"/>
      <c r="N24" s="346"/>
      <c r="O24" s="346"/>
      <c r="P24" s="346"/>
      <c r="Q24" s="346"/>
      <c r="R24" s="346"/>
      <c r="S24" s="346"/>
      <c r="T24" s="346"/>
      <c r="U24" s="346"/>
      <c r="V24" s="10"/>
      <c r="W24" s="10"/>
    </row>
    <row r="25" spans="1:23" ht="12.75" hidden="1">
      <c r="A25" s="10"/>
      <c r="B25" s="345"/>
      <c r="C25" s="345"/>
      <c r="D25" s="345"/>
      <c r="E25" s="345"/>
      <c r="F25" s="345"/>
      <c r="G25" s="345"/>
      <c r="H25" s="22"/>
      <c r="I25" s="22"/>
      <c r="J25" s="346"/>
      <c r="K25" s="346"/>
      <c r="L25" s="346"/>
      <c r="M25" s="346"/>
      <c r="N25" s="346"/>
      <c r="O25" s="346"/>
      <c r="P25" s="346"/>
      <c r="Q25" s="346"/>
      <c r="R25" s="346"/>
      <c r="S25" s="346"/>
      <c r="T25" s="346"/>
      <c r="U25" s="346"/>
      <c r="V25" s="10"/>
      <c r="W25" s="10"/>
    </row>
    <row r="26" spans="1:23" ht="12.75" hidden="1">
      <c r="A26" s="10"/>
      <c r="B26" s="345"/>
      <c r="C26" s="345"/>
      <c r="D26" s="345"/>
      <c r="E26" s="345"/>
      <c r="F26" s="345"/>
      <c r="G26" s="345"/>
      <c r="H26" s="22"/>
      <c r="I26" s="22"/>
      <c r="J26" s="346"/>
      <c r="K26" s="346"/>
      <c r="L26" s="346"/>
      <c r="M26" s="346"/>
      <c r="N26" s="346"/>
      <c r="O26" s="346"/>
      <c r="P26" s="346"/>
      <c r="Q26" s="346"/>
      <c r="R26" s="346"/>
      <c r="S26" s="346"/>
      <c r="T26" s="346"/>
      <c r="U26" s="346"/>
      <c r="V26" s="10"/>
      <c r="W26" s="10"/>
    </row>
    <row r="27" spans="1:23" ht="12.75" hidden="1">
      <c r="A27" s="10"/>
      <c r="B27" s="345"/>
      <c r="C27" s="345"/>
      <c r="D27" s="345"/>
      <c r="E27" s="345"/>
      <c r="F27" s="345"/>
      <c r="G27" s="345"/>
      <c r="H27" s="22"/>
      <c r="I27" s="22"/>
      <c r="J27" s="346"/>
      <c r="K27" s="346"/>
      <c r="L27" s="346"/>
      <c r="M27" s="346"/>
      <c r="N27" s="346"/>
      <c r="O27" s="346"/>
      <c r="P27" s="346"/>
      <c r="Q27" s="346"/>
      <c r="R27" s="346"/>
      <c r="S27" s="346"/>
      <c r="T27" s="346"/>
      <c r="U27" s="346"/>
      <c r="V27" s="10"/>
      <c r="W27" s="10"/>
    </row>
    <row r="28" spans="1:23" ht="12.75" hidden="1">
      <c r="A28" s="10"/>
      <c r="B28" s="345"/>
      <c r="C28" s="345"/>
      <c r="D28" s="345"/>
      <c r="E28" s="345"/>
      <c r="F28" s="345"/>
      <c r="G28" s="345"/>
      <c r="H28" s="22"/>
      <c r="I28" s="22"/>
      <c r="J28" s="346"/>
      <c r="K28" s="346"/>
      <c r="L28" s="346"/>
      <c r="M28" s="346"/>
      <c r="N28" s="346"/>
      <c r="O28" s="346"/>
      <c r="P28" s="346"/>
      <c r="Q28" s="346"/>
      <c r="R28" s="346"/>
      <c r="S28" s="346"/>
      <c r="T28" s="346"/>
      <c r="U28" s="346"/>
      <c r="V28" s="10"/>
      <c r="W28" s="10"/>
    </row>
    <row r="29" spans="1:23" ht="12.75" customHeight="1" hidden="1">
      <c r="A29" s="10"/>
      <c r="B29" s="345"/>
      <c r="C29" s="345"/>
      <c r="D29" s="345"/>
      <c r="E29" s="345"/>
      <c r="F29" s="345"/>
      <c r="G29" s="345"/>
      <c r="H29" s="22"/>
      <c r="I29" s="22"/>
      <c r="J29" s="346"/>
      <c r="K29" s="346"/>
      <c r="L29" s="346"/>
      <c r="M29" s="346"/>
      <c r="N29" s="346"/>
      <c r="O29" s="346"/>
      <c r="P29" s="346"/>
      <c r="Q29" s="346"/>
      <c r="R29" s="346"/>
      <c r="S29" s="346"/>
      <c r="T29" s="346"/>
      <c r="U29" s="346"/>
      <c r="V29" s="10"/>
      <c r="W29" s="10"/>
    </row>
    <row r="30" spans="1:23" ht="12.75" hidden="1">
      <c r="A30" s="10"/>
      <c r="B30" s="345"/>
      <c r="C30" s="345"/>
      <c r="D30" s="345"/>
      <c r="E30" s="345"/>
      <c r="F30" s="345"/>
      <c r="G30" s="345"/>
      <c r="H30" s="22"/>
      <c r="I30" s="22"/>
      <c r="J30" s="346"/>
      <c r="K30" s="346"/>
      <c r="L30" s="346"/>
      <c r="M30" s="346"/>
      <c r="N30" s="346"/>
      <c r="O30" s="346"/>
      <c r="P30" s="346"/>
      <c r="Q30" s="346"/>
      <c r="R30" s="346"/>
      <c r="S30" s="346"/>
      <c r="T30" s="346"/>
      <c r="U30" s="346"/>
      <c r="V30" s="10"/>
      <c r="W30" s="10"/>
    </row>
    <row r="31" spans="1:23" ht="12.75">
      <c r="A31" s="10"/>
      <c r="B31" s="51"/>
      <c r="C31" s="51"/>
      <c r="D31" s="51"/>
      <c r="E31" s="51"/>
      <c r="F31" s="51"/>
      <c r="G31" s="51"/>
      <c r="H31" s="51"/>
      <c r="I31" s="51"/>
      <c r="J31" s="52"/>
      <c r="K31" s="50"/>
      <c r="L31" s="50"/>
      <c r="M31" s="388"/>
      <c r="N31" s="388"/>
      <c r="O31" s="388"/>
      <c r="P31" s="388"/>
      <c r="Q31" s="388"/>
      <c r="R31" s="388"/>
      <c r="S31" s="388"/>
      <c r="T31" s="388"/>
      <c r="U31" s="388"/>
      <c r="V31" s="10"/>
      <c r="W31" s="10"/>
    </row>
    <row r="32" spans="1:23" ht="12.75" hidden="1">
      <c r="A32" s="10"/>
      <c r="B32" s="51"/>
      <c r="C32" s="51"/>
      <c r="D32" s="51"/>
      <c r="E32" s="51"/>
      <c r="F32" s="51"/>
      <c r="G32" s="51"/>
      <c r="H32" s="51"/>
      <c r="I32" s="51"/>
      <c r="J32" s="387"/>
      <c r="K32" s="387"/>
      <c r="L32" s="387"/>
      <c r="M32" s="387"/>
      <c r="N32" s="387"/>
      <c r="O32" s="387"/>
      <c r="P32" s="387"/>
      <c r="Q32" s="387"/>
      <c r="R32" s="387"/>
      <c r="S32" s="387"/>
      <c r="T32" s="387"/>
      <c r="U32" s="387"/>
      <c r="V32" s="10"/>
      <c r="W32" s="10"/>
    </row>
    <row r="33" spans="1:23" ht="12.75" hidden="1">
      <c r="A33" s="10"/>
      <c r="B33" s="51"/>
      <c r="C33" s="51"/>
      <c r="D33" s="51"/>
      <c r="E33" s="51"/>
      <c r="F33" s="51"/>
      <c r="G33" s="51"/>
      <c r="H33" s="51"/>
      <c r="I33" s="51"/>
      <c r="J33" s="387"/>
      <c r="K33" s="387"/>
      <c r="L33" s="387"/>
      <c r="M33" s="387"/>
      <c r="N33" s="387"/>
      <c r="O33" s="387"/>
      <c r="P33" s="387"/>
      <c r="Q33" s="387"/>
      <c r="R33" s="387"/>
      <c r="S33" s="387"/>
      <c r="T33" s="387"/>
      <c r="U33" s="387"/>
      <c r="V33" s="10"/>
      <c r="W33" s="10"/>
    </row>
    <row r="34" spans="1:23" ht="12.75" hidden="1">
      <c r="A34" s="10"/>
      <c r="B34" s="51"/>
      <c r="C34" s="51"/>
      <c r="D34" s="51"/>
      <c r="E34" s="51"/>
      <c r="F34" s="51"/>
      <c r="G34" s="51"/>
      <c r="H34" s="51"/>
      <c r="I34" s="51"/>
      <c r="J34" s="387"/>
      <c r="K34" s="387"/>
      <c r="L34" s="387"/>
      <c r="M34" s="387"/>
      <c r="N34" s="387"/>
      <c r="O34" s="387"/>
      <c r="P34" s="387"/>
      <c r="Q34" s="387"/>
      <c r="R34" s="387"/>
      <c r="S34" s="387"/>
      <c r="T34" s="387"/>
      <c r="U34" s="387"/>
      <c r="V34" s="10"/>
      <c r="W34" s="10"/>
    </row>
    <row r="35" spans="1:23" ht="12.75" hidden="1">
      <c r="A35" s="10"/>
      <c r="B35" s="51"/>
      <c r="C35" s="51"/>
      <c r="D35" s="51"/>
      <c r="E35" s="51"/>
      <c r="F35" s="51"/>
      <c r="G35" s="51"/>
      <c r="H35" s="51"/>
      <c r="I35" s="51"/>
      <c r="J35" s="387"/>
      <c r="K35" s="387"/>
      <c r="L35" s="387"/>
      <c r="M35" s="387"/>
      <c r="N35" s="387"/>
      <c r="O35" s="387"/>
      <c r="P35" s="387"/>
      <c r="Q35" s="387"/>
      <c r="R35" s="387"/>
      <c r="S35" s="387"/>
      <c r="T35" s="387"/>
      <c r="U35" s="387"/>
      <c r="V35" s="10"/>
      <c r="W35" s="10"/>
    </row>
    <row r="36" spans="1:23" ht="12.75" hidden="1">
      <c r="A36" s="10"/>
      <c r="B36" s="51"/>
      <c r="C36" s="51"/>
      <c r="D36" s="51"/>
      <c r="E36" s="51"/>
      <c r="F36" s="51"/>
      <c r="G36" s="51"/>
      <c r="H36" s="51"/>
      <c r="I36" s="51"/>
      <c r="J36" s="387"/>
      <c r="K36" s="387"/>
      <c r="L36" s="387"/>
      <c r="M36" s="387"/>
      <c r="N36" s="387"/>
      <c r="O36" s="387"/>
      <c r="P36" s="387"/>
      <c r="Q36" s="387"/>
      <c r="R36" s="387"/>
      <c r="S36" s="387"/>
      <c r="T36" s="387"/>
      <c r="U36" s="387"/>
      <c r="V36" s="10"/>
      <c r="W36" s="10"/>
    </row>
    <row r="37" spans="1:23" ht="12.75" hidden="1">
      <c r="A37" s="10"/>
      <c r="B37" s="51"/>
      <c r="C37" s="51"/>
      <c r="D37" s="51"/>
      <c r="E37" s="51"/>
      <c r="F37" s="51"/>
      <c r="G37" s="51"/>
      <c r="H37" s="51"/>
      <c r="I37" s="51"/>
      <c r="J37" s="387"/>
      <c r="K37" s="387"/>
      <c r="L37" s="387"/>
      <c r="M37" s="387"/>
      <c r="N37" s="387"/>
      <c r="O37" s="387"/>
      <c r="P37" s="387"/>
      <c r="Q37" s="387"/>
      <c r="R37" s="387"/>
      <c r="S37" s="387"/>
      <c r="T37" s="387"/>
      <c r="U37" s="387"/>
      <c r="V37" s="10"/>
      <c r="W37" s="10"/>
    </row>
    <row r="38" spans="1:23" ht="12.75">
      <c r="A38" s="10"/>
      <c r="B38" s="51"/>
      <c r="C38" s="51"/>
      <c r="D38" s="51"/>
      <c r="E38" s="51"/>
      <c r="F38" s="51"/>
      <c r="G38" s="51"/>
      <c r="H38" s="51"/>
      <c r="I38" s="51"/>
      <c r="J38" s="51"/>
      <c r="K38" s="51"/>
      <c r="L38" s="51"/>
      <c r="M38" s="51"/>
      <c r="N38" s="51"/>
      <c r="O38" s="51"/>
      <c r="P38" s="150"/>
      <c r="Q38" s="51"/>
      <c r="R38" s="51"/>
      <c r="S38" s="51"/>
      <c r="T38" s="51"/>
      <c r="U38" s="51"/>
      <c r="V38" s="10"/>
      <c r="W38" s="10"/>
    </row>
    <row r="39" spans="1:23" ht="12.75">
      <c r="A39" s="10"/>
      <c r="B39" s="51"/>
      <c r="C39" s="51"/>
      <c r="D39" s="51"/>
      <c r="E39" s="51"/>
      <c r="F39" s="51"/>
      <c r="G39" s="51"/>
      <c r="H39" s="51"/>
      <c r="I39" s="51"/>
      <c r="J39" s="51"/>
      <c r="K39" s="51"/>
      <c r="L39" s="51"/>
      <c r="M39" s="51"/>
      <c r="N39" s="51"/>
      <c r="O39" s="51"/>
      <c r="P39" s="51"/>
      <c r="Q39" s="51"/>
      <c r="R39" s="51"/>
      <c r="S39" s="51"/>
      <c r="T39" s="51"/>
      <c r="U39" s="51"/>
      <c r="V39" s="10"/>
      <c r="W39" s="10"/>
    </row>
    <row r="40" spans="1:23" ht="12.75">
      <c r="A40" s="10"/>
      <c r="B40" s="10"/>
      <c r="C40" s="10"/>
      <c r="D40" s="10"/>
      <c r="E40" s="10"/>
      <c r="F40" s="10"/>
      <c r="G40" s="10"/>
      <c r="H40" s="10"/>
      <c r="I40" s="10"/>
      <c r="J40" s="10"/>
      <c r="K40" s="10"/>
      <c r="L40" s="10"/>
      <c r="M40" s="10"/>
      <c r="N40" s="10"/>
      <c r="O40" s="10"/>
      <c r="P40" s="10"/>
      <c r="Q40" s="14"/>
      <c r="R40" s="295" t="s">
        <v>5</v>
      </c>
      <c r="S40" s="386"/>
      <c r="T40" s="296"/>
      <c r="U40" s="46"/>
      <c r="V40" s="10"/>
      <c r="W40" s="10"/>
    </row>
    <row r="41" spans="1:23" ht="12.75">
      <c r="A41" s="10"/>
      <c r="B41" s="10"/>
      <c r="C41" s="10"/>
      <c r="D41" s="10"/>
      <c r="E41" s="10"/>
      <c r="F41" s="10"/>
      <c r="G41" s="10"/>
      <c r="H41" s="10"/>
      <c r="I41" s="10"/>
      <c r="J41" s="10"/>
      <c r="K41" s="10"/>
      <c r="L41" s="10"/>
      <c r="M41" s="10"/>
      <c r="N41" s="10"/>
      <c r="O41" s="10"/>
      <c r="P41" s="10"/>
      <c r="Q41" s="10"/>
      <c r="R41" s="10"/>
      <c r="S41" s="10"/>
      <c r="T41" s="10"/>
      <c r="U41" s="10"/>
      <c r="V41" s="10"/>
      <c r="W41" s="10"/>
    </row>
    <row r="42" spans="1:23" ht="12.75">
      <c r="A42" s="10"/>
      <c r="B42" s="10"/>
      <c r="C42" s="10"/>
      <c r="D42" s="10"/>
      <c r="E42" s="10"/>
      <c r="F42" s="10"/>
      <c r="G42" s="10"/>
      <c r="H42" s="10"/>
      <c r="I42" s="10"/>
      <c r="J42" s="10"/>
      <c r="K42" s="10"/>
      <c r="L42" s="10"/>
      <c r="M42" s="22"/>
      <c r="N42" s="10"/>
      <c r="O42" s="10"/>
      <c r="P42" s="10"/>
      <c r="Q42" s="10"/>
      <c r="R42" s="10"/>
      <c r="S42" s="10"/>
      <c r="T42" s="10"/>
      <c r="U42" s="10"/>
      <c r="V42" s="10"/>
      <c r="W42" s="10"/>
    </row>
    <row r="43" spans="1:23" ht="12.75">
      <c r="A43" s="10"/>
      <c r="B43" s="10"/>
      <c r="C43" s="10"/>
      <c r="D43" s="10"/>
      <c r="E43" s="10"/>
      <c r="F43" s="10"/>
      <c r="G43" s="10"/>
      <c r="H43" s="10"/>
      <c r="I43" s="10"/>
      <c r="J43" s="10"/>
      <c r="K43" s="10"/>
      <c r="L43" s="10"/>
      <c r="M43" s="10"/>
      <c r="N43" s="10"/>
      <c r="O43" s="10"/>
      <c r="P43" s="10"/>
      <c r="Q43" s="10"/>
      <c r="R43" s="10"/>
      <c r="S43" s="10"/>
      <c r="T43" s="10"/>
      <c r="U43" s="10"/>
      <c r="V43" s="10"/>
      <c r="W43" s="10"/>
    </row>
    <row r="44" spans="1:23" ht="12.75">
      <c r="A44" s="10"/>
      <c r="B44" s="10"/>
      <c r="C44" s="10"/>
      <c r="D44" s="10"/>
      <c r="E44" s="10"/>
      <c r="F44" s="10"/>
      <c r="G44" s="10"/>
      <c r="H44" s="10"/>
      <c r="I44" s="10"/>
      <c r="J44" s="10"/>
      <c r="K44" s="10"/>
      <c r="L44" s="10"/>
      <c r="M44" s="22"/>
      <c r="N44" s="10"/>
      <c r="O44" s="10"/>
      <c r="P44" s="10"/>
      <c r="Q44" s="10"/>
      <c r="R44" s="10"/>
      <c r="S44" s="10"/>
      <c r="T44" s="10"/>
      <c r="U44" s="10"/>
      <c r="V44" s="10"/>
      <c r="W44" s="10"/>
    </row>
    <row r="45" spans="1:23" ht="75" customHeight="1">
      <c r="A45" s="10"/>
      <c r="B45" s="10"/>
      <c r="C45" s="10"/>
      <c r="D45" s="10"/>
      <c r="E45" s="10"/>
      <c r="F45" s="10"/>
      <c r="G45" s="10"/>
      <c r="H45" s="10"/>
      <c r="I45" s="10"/>
      <c r="J45" s="10"/>
      <c r="K45" s="10"/>
      <c r="L45" s="10"/>
      <c r="M45" s="10"/>
      <c r="N45" s="10"/>
      <c r="O45" s="10"/>
      <c r="P45" s="10"/>
      <c r="Q45" s="10"/>
      <c r="R45" s="10"/>
      <c r="S45" s="10"/>
      <c r="T45" s="10"/>
      <c r="U45" s="10"/>
      <c r="V45" s="10"/>
      <c r="W45" s="10"/>
    </row>
    <row r="46" spans="1:23" ht="12.75">
      <c r="A46" s="10"/>
      <c r="B46" s="10"/>
      <c r="C46" s="10"/>
      <c r="D46" s="10"/>
      <c r="E46" s="10"/>
      <c r="F46" s="10"/>
      <c r="G46" s="10"/>
      <c r="H46" s="10"/>
      <c r="I46" s="10"/>
      <c r="J46" s="10"/>
      <c r="K46" s="10"/>
      <c r="L46" s="10"/>
      <c r="M46" s="10"/>
      <c r="N46" s="10"/>
      <c r="O46" s="10"/>
      <c r="P46" s="10"/>
      <c r="Q46" s="10"/>
      <c r="R46" s="10"/>
      <c r="S46" s="10"/>
      <c r="T46" s="10"/>
      <c r="U46" s="10"/>
      <c r="V46" s="10"/>
      <c r="W46" s="10"/>
    </row>
    <row r="47" spans="1:23" ht="12.75">
      <c r="A47" s="10"/>
      <c r="B47" s="10"/>
      <c r="C47" s="10"/>
      <c r="D47" s="10"/>
      <c r="E47" s="10"/>
      <c r="F47" s="10"/>
      <c r="G47" s="10"/>
      <c r="H47" s="10"/>
      <c r="I47" s="10"/>
      <c r="J47" s="10"/>
      <c r="K47" s="10"/>
      <c r="L47" s="10"/>
      <c r="M47" s="10"/>
      <c r="N47" s="10"/>
      <c r="O47" s="10"/>
      <c r="P47" s="10"/>
      <c r="Q47" s="10"/>
      <c r="R47" s="10"/>
      <c r="S47" s="10"/>
      <c r="T47" s="10"/>
      <c r="U47" s="10"/>
      <c r="V47" s="10"/>
      <c r="W47" s="10"/>
    </row>
    <row r="48" spans="1:23" ht="12.75">
      <c r="A48" s="10"/>
      <c r="B48" s="10"/>
      <c r="C48" s="10"/>
      <c r="D48" s="10"/>
      <c r="E48" s="10"/>
      <c r="F48" s="10"/>
      <c r="G48" s="10"/>
      <c r="H48" s="10"/>
      <c r="I48" s="10"/>
      <c r="J48" s="10"/>
      <c r="K48" s="10"/>
      <c r="L48" s="10"/>
      <c r="M48" s="10"/>
      <c r="N48" s="10"/>
      <c r="O48" s="10"/>
      <c r="P48" s="10"/>
      <c r="Q48" s="10"/>
      <c r="R48" s="10"/>
      <c r="S48" s="10"/>
      <c r="T48" s="10"/>
      <c r="U48" s="10"/>
      <c r="V48" s="10"/>
      <c r="W48" s="10"/>
    </row>
    <row r="49" spans="1:23" ht="12.75">
      <c r="A49" s="10"/>
      <c r="B49" s="10"/>
      <c r="C49" s="10"/>
      <c r="D49" s="10"/>
      <c r="E49" s="10"/>
      <c r="F49" s="10"/>
      <c r="G49" s="10"/>
      <c r="H49" s="10"/>
      <c r="I49" s="10"/>
      <c r="J49" s="10"/>
      <c r="K49" s="10"/>
      <c r="L49" s="10"/>
      <c r="M49" s="10"/>
      <c r="N49" s="10"/>
      <c r="O49" s="10"/>
      <c r="P49" s="10"/>
      <c r="Q49" s="10"/>
      <c r="R49" s="10"/>
      <c r="S49" s="10"/>
      <c r="T49" s="10"/>
      <c r="U49" s="10"/>
      <c r="V49" s="10"/>
      <c r="W49" s="10"/>
    </row>
    <row r="50" spans="1:23" ht="12.75">
      <c r="A50" s="10"/>
      <c r="B50" s="10"/>
      <c r="C50" s="10"/>
      <c r="D50" s="10"/>
      <c r="E50" s="10"/>
      <c r="F50" s="10"/>
      <c r="G50" s="10"/>
      <c r="H50" s="10"/>
      <c r="I50" s="10"/>
      <c r="J50" s="10"/>
      <c r="K50" s="10"/>
      <c r="L50" s="10"/>
      <c r="M50" s="10"/>
      <c r="N50" s="10"/>
      <c r="O50" s="10"/>
      <c r="P50" s="10"/>
      <c r="Q50" s="10"/>
      <c r="R50" s="10"/>
      <c r="S50" s="10"/>
      <c r="T50" s="10"/>
      <c r="U50" s="10"/>
      <c r="V50" s="10"/>
      <c r="W50" s="10"/>
    </row>
    <row r="51" spans="1:23" ht="12.75">
      <c r="A51" s="10"/>
      <c r="B51" s="10"/>
      <c r="C51" s="10"/>
      <c r="D51" s="10"/>
      <c r="E51" s="10"/>
      <c r="F51" s="10"/>
      <c r="G51" s="10"/>
      <c r="H51" s="10"/>
      <c r="I51" s="10"/>
      <c r="J51" s="10"/>
      <c r="K51" s="10"/>
      <c r="L51" s="10"/>
      <c r="M51" s="10"/>
      <c r="N51" s="10"/>
      <c r="O51" s="10"/>
      <c r="P51" s="10"/>
      <c r="Q51" s="10"/>
      <c r="R51" s="10"/>
      <c r="S51" s="10"/>
      <c r="T51" s="10"/>
      <c r="U51" s="10"/>
      <c r="V51" s="10"/>
      <c r="W51" s="10"/>
    </row>
    <row r="52" spans="1:23" ht="12.75">
      <c r="A52" s="10"/>
      <c r="B52" s="10"/>
      <c r="C52" s="10"/>
      <c r="D52" s="10"/>
      <c r="E52" s="10"/>
      <c r="F52" s="10"/>
      <c r="G52" s="10"/>
      <c r="H52" s="10"/>
      <c r="I52" s="10"/>
      <c r="J52" s="10"/>
      <c r="K52" s="10"/>
      <c r="L52" s="10"/>
      <c r="M52" s="10"/>
      <c r="N52" s="10"/>
      <c r="O52" s="10"/>
      <c r="P52" s="10"/>
      <c r="Q52" s="10"/>
      <c r="R52" s="10"/>
      <c r="S52" s="10"/>
      <c r="T52" s="10"/>
      <c r="U52" s="10"/>
      <c r="V52" s="10"/>
      <c r="W52" s="10"/>
    </row>
    <row r="53" spans="1:23" ht="12.75">
      <c r="A53" s="10"/>
      <c r="B53" s="10"/>
      <c r="C53" s="10"/>
      <c r="D53" s="10"/>
      <c r="E53" s="10"/>
      <c r="F53" s="10"/>
      <c r="G53" s="10"/>
      <c r="H53" s="10"/>
      <c r="I53" s="10"/>
      <c r="J53" s="10"/>
      <c r="K53" s="10"/>
      <c r="L53" s="10"/>
      <c r="M53" s="10"/>
      <c r="N53" s="10"/>
      <c r="O53" s="10"/>
      <c r="P53" s="10"/>
      <c r="Q53" s="10"/>
      <c r="R53" s="10"/>
      <c r="S53" s="10"/>
      <c r="T53" s="10"/>
      <c r="U53" s="10"/>
      <c r="V53" s="10"/>
      <c r="W53" s="10"/>
    </row>
    <row r="54" spans="10:23" ht="12.75">
      <c r="J54" s="53"/>
      <c r="K54" s="53"/>
      <c r="L54" s="53"/>
      <c r="M54" s="53"/>
      <c r="N54" s="53"/>
      <c r="O54" s="53"/>
      <c r="P54" s="53"/>
      <c r="Q54" s="53"/>
      <c r="R54" s="53"/>
      <c r="S54" s="53"/>
      <c r="T54" s="53"/>
      <c r="U54" s="53"/>
      <c r="V54" s="53"/>
      <c r="W54" s="53"/>
    </row>
  </sheetData>
  <mergeCells count="21">
    <mergeCell ref="R40:T40"/>
    <mergeCell ref="J32:U37"/>
    <mergeCell ref="M31:U31"/>
    <mergeCell ref="M17:U17"/>
    <mergeCell ref="B5:G6"/>
    <mergeCell ref="B21:G22"/>
    <mergeCell ref="J5:U6"/>
    <mergeCell ref="M18:U18"/>
    <mergeCell ref="M19:U19"/>
    <mergeCell ref="M20:U20"/>
    <mergeCell ref="P10:U10"/>
    <mergeCell ref="P11:U11"/>
    <mergeCell ref="J10:O10"/>
    <mergeCell ref="J21:U22"/>
    <mergeCell ref="B23:G30"/>
    <mergeCell ref="J23:U30"/>
    <mergeCell ref="B7:G16"/>
    <mergeCell ref="J7:N7"/>
    <mergeCell ref="J8:U8"/>
    <mergeCell ref="J13:U13"/>
    <mergeCell ref="J15:U15"/>
  </mergeCells>
  <hyperlinks>
    <hyperlink ref="R40" location="Anfang!B4" display="zurück"/>
    <hyperlink ref="J15:U15" r:id="rId1" display="Manfred Stertenbrink"/>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sheetPr codeName="Tabelle9"/>
  <dimension ref="A1:O31"/>
  <sheetViews>
    <sheetView showGridLines="0" showRowColHeaders="0" showOutlineSymbols="0" workbookViewId="0" topLeftCell="A1">
      <selection activeCell="K25" sqref="K25"/>
    </sheetView>
  </sheetViews>
  <sheetFormatPr defaultColWidth="11.421875" defaultRowHeight="12.75"/>
  <sheetData>
    <row r="1" spans="1:15" ht="51" customHeight="1" thickBot="1">
      <c r="A1" s="10"/>
      <c r="B1" s="10"/>
      <c r="C1" s="10"/>
      <c r="D1" s="10"/>
      <c r="E1" s="10"/>
      <c r="F1" s="10"/>
      <c r="G1" s="10"/>
      <c r="H1" s="10"/>
      <c r="I1" s="10"/>
      <c r="J1" s="10"/>
      <c r="K1" s="10"/>
      <c r="L1" s="10"/>
      <c r="M1" s="10"/>
      <c r="N1" s="10"/>
      <c r="O1" s="10"/>
    </row>
    <row r="2" spans="1:15" ht="19.5" customHeight="1">
      <c r="A2" s="13"/>
      <c r="B2" s="11"/>
      <c r="C2" s="11"/>
      <c r="D2" s="179" t="s">
        <v>14</v>
      </c>
      <c r="E2" s="188"/>
      <c r="F2" s="188"/>
      <c r="G2" s="188"/>
      <c r="H2" s="189"/>
      <c r="I2" s="11"/>
      <c r="J2" s="11"/>
      <c r="K2" s="11"/>
      <c r="L2" s="11"/>
      <c r="M2" s="10"/>
      <c r="N2" s="10"/>
      <c r="O2" s="10"/>
    </row>
    <row r="3" spans="1:15" ht="19.5" customHeight="1">
      <c r="A3" s="11"/>
      <c r="B3" s="11"/>
      <c r="C3" s="11"/>
      <c r="D3" s="190"/>
      <c r="E3" s="191"/>
      <c r="F3" s="191"/>
      <c r="G3" s="191"/>
      <c r="H3" s="192"/>
      <c r="I3" s="11"/>
      <c r="J3" s="11"/>
      <c r="K3" s="11"/>
      <c r="L3" s="11"/>
      <c r="M3" s="10"/>
      <c r="N3" s="10"/>
      <c r="O3" s="10"/>
    </row>
    <row r="4" spans="1:15" ht="19.5" customHeight="1" thickBot="1">
      <c r="A4" s="47"/>
      <c r="B4" s="11"/>
      <c r="C4" s="11"/>
      <c r="D4" s="193"/>
      <c r="E4" s="194"/>
      <c r="F4" s="194"/>
      <c r="G4" s="194"/>
      <c r="H4" s="195"/>
      <c r="I4" s="11"/>
      <c r="J4" s="11"/>
      <c r="K4" s="11"/>
      <c r="L4" s="11"/>
      <c r="M4" s="10"/>
      <c r="N4" s="10"/>
      <c r="O4" s="10"/>
    </row>
    <row r="5" spans="1:15" ht="19.5" customHeight="1">
      <c r="A5" s="11"/>
      <c r="B5" s="11"/>
      <c r="C5" s="11"/>
      <c r="D5" s="11"/>
      <c r="E5" s="11"/>
      <c r="F5" s="11"/>
      <c r="G5" s="11"/>
      <c r="H5" s="11"/>
      <c r="I5" s="11"/>
      <c r="J5" s="11"/>
      <c r="K5" s="11"/>
      <c r="L5" s="11"/>
      <c r="M5" s="10"/>
      <c r="N5" s="10"/>
      <c r="O5" s="10"/>
    </row>
    <row r="6" spans="1:15" ht="19.5" customHeight="1">
      <c r="A6" s="10"/>
      <c r="B6" s="10"/>
      <c r="C6" s="12"/>
      <c r="D6" s="10"/>
      <c r="E6" s="10"/>
      <c r="F6" s="10"/>
      <c r="G6" s="10"/>
      <c r="H6" s="10"/>
      <c r="I6" s="10"/>
      <c r="J6" s="10"/>
      <c r="K6" s="10"/>
      <c r="L6" s="10"/>
      <c r="M6" s="10"/>
      <c r="N6" s="10"/>
      <c r="O6" s="10"/>
    </row>
    <row r="7" spans="1:15" ht="19.5" customHeight="1">
      <c r="A7" s="10"/>
      <c r="B7" s="10"/>
      <c r="C7" s="186" t="s">
        <v>0</v>
      </c>
      <c r="D7" s="186"/>
      <c r="E7" s="43"/>
      <c r="F7" s="43"/>
      <c r="G7" s="10"/>
      <c r="H7" s="186" t="s">
        <v>2</v>
      </c>
      <c r="I7" s="186"/>
      <c r="J7" s="186"/>
      <c r="K7" s="44"/>
      <c r="L7" s="10"/>
      <c r="M7" s="10"/>
      <c r="N7" s="10"/>
      <c r="O7" s="10"/>
    </row>
    <row r="8" spans="1:15" ht="19.5" customHeight="1">
      <c r="A8" s="10"/>
      <c r="B8" s="10"/>
      <c r="C8" s="10"/>
      <c r="D8" s="10"/>
      <c r="E8" s="10"/>
      <c r="F8" s="45"/>
      <c r="G8" s="10"/>
      <c r="H8" s="10"/>
      <c r="I8" s="10"/>
      <c r="J8" s="10"/>
      <c r="K8" s="10"/>
      <c r="L8" s="10"/>
      <c r="M8" s="10"/>
      <c r="N8" s="10"/>
      <c r="O8" s="10"/>
    </row>
    <row r="9" spans="1:15" ht="19.5" customHeight="1">
      <c r="A9" s="10"/>
      <c r="B9" s="10"/>
      <c r="C9" s="196"/>
      <c r="D9" s="196"/>
      <c r="E9" s="184"/>
      <c r="F9" s="184"/>
      <c r="G9" s="12"/>
      <c r="H9" s="186" t="s">
        <v>3</v>
      </c>
      <c r="I9" s="186"/>
      <c r="J9" s="186"/>
      <c r="K9" s="44"/>
      <c r="L9" s="10"/>
      <c r="M9" s="10"/>
      <c r="N9" s="10"/>
      <c r="O9" s="10"/>
    </row>
    <row r="10" spans="1:15" ht="19.5" customHeight="1" hidden="1">
      <c r="A10" s="10"/>
      <c r="B10" s="10"/>
      <c r="C10" s="155"/>
      <c r="D10" s="155"/>
      <c r="E10" s="155"/>
      <c r="F10" s="155"/>
      <c r="G10" s="10"/>
      <c r="H10" s="197"/>
      <c r="I10" s="197"/>
      <c r="J10" s="197"/>
      <c r="K10" s="197"/>
      <c r="L10" s="10"/>
      <c r="M10" s="10"/>
      <c r="N10" s="10"/>
      <c r="O10" s="10"/>
    </row>
    <row r="11" spans="1:15" ht="19.5" customHeight="1">
      <c r="A11" s="10"/>
      <c r="B11" s="10"/>
      <c r="C11" s="10"/>
      <c r="D11" s="10"/>
      <c r="E11" s="184"/>
      <c r="F11" s="184"/>
      <c r="G11" s="10"/>
      <c r="H11" s="10"/>
      <c r="I11" s="10"/>
      <c r="J11" s="10"/>
      <c r="K11" s="10"/>
      <c r="L11" s="10"/>
      <c r="M11" s="10"/>
      <c r="N11" s="10"/>
      <c r="O11" s="10"/>
    </row>
    <row r="12" spans="1:15" ht="19.5" customHeight="1">
      <c r="A12" s="10"/>
      <c r="B12" s="10"/>
      <c r="C12" s="185" t="s">
        <v>1</v>
      </c>
      <c r="D12" s="185"/>
      <c r="E12" s="185"/>
      <c r="F12" s="185"/>
      <c r="G12" s="10"/>
      <c r="H12" s="185" t="s">
        <v>10</v>
      </c>
      <c r="I12" s="185"/>
      <c r="J12" s="185"/>
      <c r="K12" s="185"/>
      <c r="L12" s="10"/>
      <c r="M12" s="10"/>
      <c r="N12" s="10"/>
      <c r="O12" s="10"/>
    </row>
    <row r="13" spans="1:15" ht="9.75" customHeight="1">
      <c r="A13" s="10"/>
      <c r="B13" s="10"/>
      <c r="C13" s="10"/>
      <c r="D13" s="10"/>
      <c r="E13" s="184"/>
      <c r="F13" s="184"/>
      <c r="G13" s="14"/>
      <c r="H13" s="10"/>
      <c r="I13" s="10"/>
      <c r="J13" s="10"/>
      <c r="K13" s="10"/>
      <c r="L13" s="10"/>
      <c r="M13" s="10"/>
      <c r="N13" s="10"/>
      <c r="O13" s="10"/>
    </row>
    <row r="14" spans="1:15" ht="19.5" customHeight="1">
      <c r="A14" s="10"/>
      <c r="B14" s="10"/>
      <c r="C14" s="10"/>
      <c r="D14" s="186" t="s">
        <v>18</v>
      </c>
      <c r="E14" s="186"/>
      <c r="F14" s="186"/>
      <c r="G14" s="10"/>
      <c r="H14" s="10"/>
      <c r="I14" s="42" t="s">
        <v>20</v>
      </c>
      <c r="J14" s="42"/>
      <c r="K14" s="42"/>
      <c r="L14" s="10"/>
      <c r="M14" s="10"/>
      <c r="N14" s="10"/>
      <c r="O14" s="10"/>
    </row>
    <row r="15" spans="1:15" ht="19.5" customHeight="1">
      <c r="A15" s="10"/>
      <c r="B15" s="10"/>
      <c r="C15" s="14"/>
      <c r="D15" s="187" t="s">
        <v>19</v>
      </c>
      <c r="E15" s="187"/>
      <c r="F15" s="10"/>
      <c r="G15" s="10"/>
      <c r="H15" s="10"/>
      <c r="I15" s="186" t="s">
        <v>21</v>
      </c>
      <c r="J15" s="186"/>
      <c r="K15" s="42"/>
      <c r="L15" s="10"/>
      <c r="M15" s="10"/>
      <c r="N15" s="10"/>
      <c r="O15" s="10"/>
    </row>
    <row r="16" spans="1:15" ht="19.5" customHeight="1">
      <c r="A16" s="10"/>
      <c r="B16" s="10"/>
      <c r="C16" s="10"/>
      <c r="D16" s="10"/>
      <c r="E16" s="12"/>
      <c r="F16" s="12"/>
      <c r="G16" s="10"/>
      <c r="H16" s="10"/>
      <c r="I16" s="10"/>
      <c r="J16" s="10"/>
      <c r="K16" s="10"/>
      <c r="L16" s="10"/>
      <c r="M16" s="10"/>
      <c r="N16" s="10"/>
      <c r="O16" s="10"/>
    </row>
    <row r="17" spans="1:15" ht="19.5" customHeight="1">
      <c r="A17" s="10"/>
      <c r="B17" s="10"/>
      <c r="C17" s="185" t="s">
        <v>22</v>
      </c>
      <c r="D17" s="185"/>
      <c r="E17" s="185"/>
      <c r="F17" s="185"/>
      <c r="G17" s="22"/>
      <c r="H17" s="156" t="s">
        <v>96</v>
      </c>
      <c r="I17" s="156"/>
      <c r="J17" s="156"/>
      <c r="K17" s="156"/>
      <c r="L17" s="10"/>
      <c r="M17" s="10"/>
      <c r="N17" s="10"/>
      <c r="O17" s="10"/>
    </row>
    <row r="18" spans="1:15" ht="9.75" customHeight="1">
      <c r="A18" s="10"/>
      <c r="B18" s="10"/>
      <c r="C18" s="10"/>
      <c r="D18" s="10"/>
      <c r="E18" s="184"/>
      <c r="F18" s="184"/>
      <c r="G18" s="10"/>
      <c r="H18" s="10"/>
      <c r="I18" s="10"/>
      <c r="J18" s="10"/>
      <c r="K18" s="10"/>
      <c r="L18" s="10"/>
      <c r="M18" s="10"/>
      <c r="N18" s="10"/>
      <c r="O18" s="10"/>
    </row>
    <row r="19" spans="1:15" ht="19.5" customHeight="1">
      <c r="A19" s="10"/>
      <c r="B19" s="10"/>
      <c r="C19" s="12"/>
      <c r="D19" s="187" t="s">
        <v>35</v>
      </c>
      <c r="E19" s="187"/>
      <c r="F19" s="10"/>
      <c r="G19" s="10"/>
      <c r="H19" s="10"/>
      <c r="I19" s="157" t="s">
        <v>83</v>
      </c>
      <c r="J19" s="157"/>
      <c r="K19" s="10"/>
      <c r="L19" s="10"/>
      <c r="M19" s="10"/>
      <c r="N19" s="10"/>
      <c r="O19" s="10"/>
    </row>
    <row r="20" spans="1:15" ht="19.5" customHeight="1">
      <c r="A20" s="10"/>
      <c r="B20" s="10"/>
      <c r="C20" s="10"/>
      <c r="D20" s="186" t="s">
        <v>19</v>
      </c>
      <c r="E20" s="186"/>
      <c r="F20" s="42"/>
      <c r="G20" s="10"/>
      <c r="H20" s="10"/>
      <c r="I20" s="157" t="s">
        <v>86</v>
      </c>
      <c r="J20" s="153"/>
      <c r="K20" s="10"/>
      <c r="L20" s="10"/>
      <c r="M20" s="10"/>
      <c r="N20" s="10"/>
      <c r="O20" s="10"/>
    </row>
    <row r="21" spans="1:15" ht="19.5" customHeight="1">
      <c r="A21" s="10"/>
      <c r="B21" s="10"/>
      <c r="C21" s="14"/>
      <c r="D21" s="184"/>
      <c r="E21" s="184"/>
      <c r="F21" s="184"/>
      <c r="G21" s="10"/>
      <c r="H21" s="10"/>
      <c r="I21" s="10"/>
      <c r="J21" s="10"/>
      <c r="K21" s="10"/>
      <c r="L21" s="10"/>
      <c r="M21" s="10"/>
      <c r="N21" s="10"/>
      <c r="O21" s="10"/>
    </row>
    <row r="22" spans="1:15" ht="19.5" customHeight="1" hidden="1">
      <c r="A22" s="10"/>
      <c r="B22" s="10"/>
      <c r="C22" s="10"/>
      <c r="D22" s="10"/>
      <c r="E22" s="184"/>
      <c r="F22" s="184"/>
      <c r="G22" s="10"/>
      <c r="H22" s="10"/>
      <c r="I22" s="10"/>
      <c r="J22" s="10"/>
      <c r="K22" s="10"/>
      <c r="L22" s="10"/>
      <c r="M22" s="10"/>
      <c r="N22" s="10"/>
      <c r="O22" s="10"/>
    </row>
    <row r="23" spans="1:15" ht="19.5" customHeight="1" hidden="1">
      <c r="A23" s="10"/>
      <c r="B23" s="10"/>
      <c r="C23" s="12"/>
      <c r="D23" s="12"/>
      <c r="E23" s="10"/>
      <c r="F23" s="10"/>
      <c r="G23" s="10"/>
      <c r="H23" s="10"/>
      <c r="I23" s="10"/>
      <c r="J23" s="10"/>
      <c r="K23" s="10"/>
      <c r="L23" s="10"/>
      <c r="M23" s="10"/>
      <c r="N23" s="10"/>
      <c r="O23" s="10"/>
    </row>
    <row r="24" spans="1:15" ht="19.5" customHeight="1">
      <c r="A24" s="10"/>
      <c r="B24" s="10"/>
      <c r="C24" s="10"/>
      <c r="D24" s="14"/>
      <c r="E24" s="10"/>
      <c r="F24" s="10"/>
      <c r="G24" s="10"/>
      <c r="H24" s="10"/>
      <c r="I24" s="10"/>
      <c r="J24" s="10"/>
      <c r="K24" s="10"/>
      <c r="L24" s="10"/>
      <c r="M24" s="10"/>
      <c r="N24" s="10"/>
      <c r="O24" s="10"/>
    </row>
    <row r="25" spans="1:15" ht="19.5" customHeight="1">
      <c r="A25" s="10"/>
      <c r="B25" s="10"/>
      <c r="C25" s="12"/>
      <c r="D25" s="12"/>
      <c r="E25" s="10"/>
      <c r="F25" s="10"/>
      <c r="G25" s="10"/>
      <c r="H25" s="10"/>
      <c r="I25" s="10"/>
      <c r="J25" s="10"/>
      <c r="K25" s="41" t="s">
        <v>16</v>
      </c>
      <c r="L25" s="10"/>
      <c r="M25" s="10"/>
      <c r="N25" s="10"/>
      <c r="O25" s="10"/>
    </row>
    <row r="26" spans="1:15" ht="19.5" customHeight="1">
      <c r="A26" s="10"/>
      <c r="B26" s="10"/>
      <c r="C26" s="10"/>
      <c r="D26" s="10"/>
      <c r="E26" s="10"/>
      <c r="F26" s="10"/>
      <c r="G26" s="10"/>
      <c r="H26" s="10"/>
      <c r="I26" s="10"/>
      <c r="J26" s="10"/>
      <c r="K26" s="10"/>
      <c r="L26" s="10"/>
      <c r="M26" s="10"/>
      <c r="N26" s="10"/>
      <c r="O26" s="10"/>
    </row>
    <row r="27" spans="1:15" ht="19.5" customHeight="1">
      <c r="A27" s="10"/>
      <c r="B27" s="10"/>
      <c r="C27" s="10"/>
      <c r="D27" s="10"/>
      <c r="E27" s="10"/>
      <c r="F27" s="10"/>
      <c r="G27" s="10"/>
      <c r="H27" s="10"/>
      <c r="I27" s="10"/>
      <c r="J27" s="10"/>
      <c r="K27" s="10"/>
      <c r="L27" s="10"/>
      <c r="M27" s="10"/>
      <c r="N27" s="10"/>
      <c r="O27" s="10"/>
    </row>
    <row r="28" spans="1:15" ht="19.5" customHeight="1">
      <c r="A28" s="10"/>
      <c r="B28" s="10"/>
      <c r="C28" s="10"/>
      <c r="D28" s="10"/>
      <c r="E28" s="10"/>
      <c r="F28" s="10"/>
      <c r="G28" s="10"/>
      <c r="H28" s="10"/>
      <c r="I28" s="10"/>
      <c r="J28" s="10"/>
      <c r="K28" s="10"/>
      <c r="L28" s="10"/>
      <c r="M28" s="10"/>
      <c r="N28" s="10"/>
      <c r="O28" s="10"/>
    </row>
    <row r="29" spans="1:15" ht="19.5" customHeight="1">
      <c r="A29" s="10"/>
      <c r="B29" s="10"/>
      <c r="C29" s="10"/>
      <c r="D29" s="10"/>
      <c r="E29" s="10"/>
      <c r="F29" s="10"/>
      <c r="G29" s="10"/>
      <c r="H29" s="10"/>
      <c r="I29" s="10"/>
      <c r="J29" s="10"/>
      <c r="K29" s="10"/>
      <c r="L29" s="10"/>
      <c r="M29" s="10"/>
      <c r="N29" s="10"/>
      <c r="O29" s="10"/>
    </row>
    <row r="30" spans="1:15" ht="19.5" customHeight="1">
      <c r="A30" s="10"/>
      <c r="B30" s="10"/>
      <c r="C30" s="10"/>
      <c r="D30" s="10"/>
      <c r="E30" s="10"/>
      <c r="F30" s="10"/>
      <c r="G30" s="10"/>
      <c r="H30" s="10"/>
      <c r="I30" s="10"/>
      <c r="J30" s="10"/>
      <c r="K30" s="10"/>
      <c r="L30" s="10"/>
      <c r="M30" s="10"/>
      <c r="N30" s="10"/>
      <c r="O30" s="10"/>
    </row>
    <row r="31" spans="1:15" ht="19.5" customHeight="1">
      <c r="A31" s="10"/>
      <c r="B31" s="10"/>
      <c r="C31" s="10"/>
      <c r="D31" s="10"/>
      <c r="E31" s="10"/>
      <c r="F31" s="10"/>
      <c r="G31" s="10"/>
      <c r="H31" s="10"/>
      <c r="I31" s="10"/>
      <c r="J31" s="10"/>
      <c r="K31" s="10"/>
      <c r="L31" s="10"/>
      <c r="M31" s="10"/>
      <c r="N31" s="10"/>
      <c r="O31" s="10"/>
    </row>
  </sheetData>
  <mergeCells count="24">
    <mergeCell ref="I19:J19"/>
    <mergeCell ref="D2:H4"/>
    <mergeCell ref="C9:D9"/>
    <mergeCell ref="E9:F9"/>
    <mergeCell ref="E11:F11"/>
    <mergeCell ref="C10:F10"/>
    <mergeCell ref="H7:J7"/>
    <mergeCell ref="C7:D7"/>
    <mergeCell ref="H9:J9"/>
    <mergeCell ref="H10:K10"/>
    <mergeCell ref="E22:F22"/>
    <mergeCell ref="E18:F18"/>
    <mergeCell ref="C17:F17"/>
    <mergeCell ref="D21:F21"/>
    <mergeCell ref="H17:K17"/>
    <mergeCell ref="I20:J20"/>
    <mergeCell ref="E13:F13"/>
    <mergeCell ref="H12:K12"/>
    <mergeCell ref="D14:F14"/>
    <mergeCell ref="C12:F12"/>
    <mergeCell ref="D19:E19"/>
    <mergeCell ref="D20:E20"/>
    <mergeCell ref="I15:J15"/>
    <mergeCell ref="D15:E15"/>
  </mergeCells>
  <hyperlinks>
    <hyperlink ref="K25" location="Anfang!B4" display="Ende"/>
    <hyperlink ref="I14:K14" location="Sinus!A1" display="reell"/>
    <hyperlink ref="H7:K7" location="Expo!A1" display="Exponentialfunktion"/>
    <hyperlink ref="C7:D7" location="linear!A1" display="lineare Funktion"/>
    <hyperlink ref="D14:F14" location="quasp!A1" display="Scheitelpunktform"/>
    <hyperlink ref="D15:E15" location="quano!A1" display="Normalform"/>
    <hyperlink ref="D19:E19" location="gznul!A1" display="Linearfaktoren"/>
    <hyperlink ref="D20:E20" location="gznor!A1" display="Normalform"/>
    <hyperlink ref="H9:J9" location="Loga!A1" display="Logarithmusfunktion"/>
    <hyperlink ref="I15:J15" location="sinpi!A1" display="abhängig von Pi"/>
    <hyperlink ref="I19:J19" location="Symm!A1" display="Symmetrie"/>
    <hyperlink ref="I20" location="Verh!A1" display="Verhalten"/>
  </hyperlink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T90"/>
  <sheetViews>
    <sheetView showGridLines="0" showRowColHeaders="0" showOutlineSymbols="0" workbookViewId="0" topLeftCell="A1">
      <selection activeCell="P38" sqref="P38:Q38"/>
    </sheetView>
  </sheetViews>
  <sheetFormatPr defaultColWidth="11.421875" defaultRowHeight="12.75"/>
  <cols>
    <col min="1" max="1" width="5.7109375" style="0" customWidth="1"/>
    <col min="10" max="10" width="3.7109375" style="0" customWidth="1"/>
    <col min="11" max="12" width="1.7109375" style="0" customWidth="1"/>
    <col min="13" max="13" width="10.57421875" style="0" customWidth="1"/>
    <col min="14" max="14" width="6.57421875" style="0" customWidth="1"/>
    <col min="15" max="16" width="2.57421875" style="0" customWidth="1"/>
    <col min="17" max="17" width="8.00390625" style="0" customWidth="1"/>
    <col min="18" max="18" width="2.57421875" style="0" customWidth="1"/>
  </cols>
  <sheetData>
    <row r="1" spans="1:20" ht="12.75" customHeight="1">
      <c r="A1" s="211" t="s">
        <v>23</v>
      </c>
      <c r="B1" s="212"/>
      <c r="C1" s="213"/>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2.75" customHeight="1">
      <c r="A3" s="1"/>
      <c r="B3" s="2"/>
      <c r="C3" s="2"/>
      <c r="D3" s="2"/>
      <c r="E3" s="2"/>
      <c r="F3" s="2"/>
      <c r="G3" s="2"/>
      <c r="H3" s="1"/>
      <c r="I3" s="1"/>
      <c r="J3" s="1"/>
      <c r="K3" s="1"/>
      <c r="L3" s="1"/>
      <c r="M3" s="1"/>
      <c r="N3" s="1"/>
      <c r="O3" s="1"/>
      <c r="P3" s="1"/>
      <c r="Q3" s="1"/>
      <c r="R3" s="1"/>
      <c r="S3" s="1"/>
      <c r="T3" s="1"/>
    </row>
    <row r="4" spans="1:20" ht="12.75" customHeight="1">
      <c r="A4" s="1"/>
      <c r="B4" s="3"/>
      <c r="C4" s="3"/>
      <c r="D4" s="3"/>
      <c r="E4" s="3"/>
      <c r="F4" s="3"/>
      <c r="G4" s="3"/>
      <c r="H4" s="1"/>
      <c r="I4" s="1"/>
      <c r="J4" s="1"/>
      <c r="K4" s="1"/>
      <c r="L4" s="1"/>
      <c r="M4" s="1"/>
      <c r="N4" s="1"/>
      <c r="O4" s="1"/>
      <c r="P4" s="1"/>
      <c r="Q4" s="1"/>
      <c r="R4" s="1"/>
      <c r="S4" s="1"/>
      <c r="T4" s="1"/>
    </row>
    <row r="5" spans="1:20" ht="12.75" customHeight="1">
      <c r="A5" s="1"/>
      <c r="B5" s="4"/>
      <c r="C5" s="4"/>
      <c r="D5" s="4"/>
      <c r="E5" s="4"/>
      <c r="F5" s="4"/>
      <c r="G5" s="4"/>
      <c r="H5" s="1"/>
      <c r="I5" s="1"/>
      <c r="J5" s="1"/>
      <c r="K5" s="1"/>
      <c r="L5" s="1"/>
      <c r="M5" s="1"/>
      <c r="N5" s="1"/>
      <c r="O5" s="1"/>
      <c r="P5" s="1"/>
      <c r="Q5" s="1"/>
      <c r="R5" s="1"/>
      <c r="S5" s="1"/>
      <c r="T5" s="1"/>
    </row>
    <row r="6" spans="1:20" ht="12.75" customHeight="1">
      <c r="A6" s="1"/>
      <c r="B6" s="4"/>
      <c r="C6" s="4"/>
      <c r="D6" s="4"/>
      <c r="E6" s="4"/>
      <c r="F6" s="4"/>
      <c r="G6" s="4"/>
      <c r="H6" s="1"/>
      <c r="I6" s="1"/>
      <c r="J6" s="1"/>
      <c r="K6" s="1"/>
      <c r="L6" s="1"/>
      <c r="M6" s="1"/>
      <c r="N6" s="1"/>
      <c r="O6" s="1"/>
      <c r="P6" s="1"/>
      <c r="Q6" s="1"/>
      <c r="R6" s="1"/>
      <c r="S6" s="1"/>
      <c r="T6" s="1"/>
    </row>
    <row r="7" spans="1:20" ht="12.75">
      <c r="A7" s="1"/>
      <c r="B7" s="1"/>
      <c r="C7" s="1"/>
      <c r="D7" s="1"/>
      <c r="E7" s="1"/>
      <c r="F7" s="1"/>
      <c r="G7" s="1"/>
      <c r="H7" s="1"/>
      <c r="I7" s="1"/>
      <c r="J7" s="1"/>
      <c r="K7" s="1"/>
      <c r="L7" s="1"/>
      <c r="M7" s="1"/>
      <c r="N7" s="1"/>
      <c r="O7" s="1"/>
      <c r="P7" s="1"/>
      <c r="Q7" s="1"/>
      <c r="R7" s="1"/>
      <c r="S7" s="1"/>
      <c r="T7" s="1"/>
    </row>
    <row r="8" spans="1:20" ht="12.75" customHeight="1">
      <c r="A8" s="1"/>
      <c r="B8" s="1"/>
      <c r="C8" s="1"/>
      <c r="D8" s="1"/>
      <c r="E8" s="1"/>
      <c r="F8" s="1"/>
      <c r="G8" s="1"/>
      <c r="H8" s="1"/>
      <c r="I8" s="1"/>
      <c r="J8" s="1"/>
      <c r="K8" s="204" t="s">
        <v>0</v>
      </c>
      <c r="L8" s="205"/>
      <c r="M8" s="205"/>
      <c r="N8" s="205"/>
      <c r="O8" s="205"/>
      <c r="P8" s="205"/>
      <c r="Q8" s="205"/>
      <c r="R8" s="206"/>
      <c r="S8" s="1"/>
      <c r="T8" s="1"/>
    </row>
    <row r="9" spans="1:20" ht="12.75">
      <c r="A9" s="1"/>
      <c r="B9" s="1"/>
      <c r="C9" s="1"/>
      <c r="D9" s="1"/>
      <c r="E9" s="1"/>
      <c r="F9" s="1"/>
      <c r="G9" s="1"/>
      <c r="H9" s="1"/>
      <c r="I9" s="1"/>
      <c r="J9" s="1"/>
      <c r="K9" s="207"/>
      <c r="L9" s="208"/>
      <c r="M9" s="208"/>
      <c r="N9" s="208"/>
      <c r="O9" s="208"/>
      <c r="P9" s="208"/>
      <c r="Q9" s="208"/>
      <c r="R9" s="209"/>
      <c r="S9" s="1"/>
      <c r="T9" s="1"/>
    </row>
    <row r="10" spans="1:20" ht="18">
      <c r="A10" s="1"/>
      <c r="B10" s="1"/>
      <c r="C10" s="1"/>
      <c r="D10" s="1"/>
      <c r="E10" s="1"/>
      <c r="F10" s="1"/>
      <c r="G10" s="1"/>
      <c r="H10" s="1"/>
      <c r="I10" s="1"/>
      <c r="J10" s="1"/>
      <c r="K10" s="61"/>
      <c r="L10" s="62"/>
      <c r="M10" s="210" t="s">
        <v>51</v>
      </c>
      <c r="N10" s="210"/>
      <c r="O10" s="210"/>
      <c r="P10" s="210"/>
      <c r="Q10" s="210"/>
      <c r="R10" s="35"/>
      <c r="S10" s="1"/>
      <c r="T10" s="1"/>
    </row>
    <row r="11" spans="1:20" ht="18">
      <c r="A11" s="1"/>
      <c r="B11" s="1"/>
      <c r="C11" s="1"/>
      <c r="D11" s="1"/>
      <c r="E11" s="1"/>
      <c r="F11" s="1"/>
      <c r="G11" s="1"/>
      <c r="H11" s="1"/>
      <c r="I11" s="1"/>
      <c r="J11" s="1"/>
      <c r="K11" s="28"/>
      <c r="L11" s="28"/>
      <c r="M11" s="28"/>
      <c r="N11" s="28"/>
      <c r="O11" s="28"/>
      <c r="P11" s="28"/>
      <c r="Q11" s="1"/>
      <c r="R11" s="1"/>
      <c r="S11" s="1"/>
      <c r="T11" s="1"/>
    </row>
    <row r="12" spans="1:20" ht="18">
      <c r="A12" s="1"/>
      <c r="B12" s="1"/>
      <c r="C12" s="1"/>
      <c r="D12" s="1"/>
      <c r="E12" s="1"/>
      <c r="F12" s="1"/>
      <c r="G12" s="1"/>
      <c r="H12" s="1"/>
      <c r="I12" s="1"/>
      <c r="J12" s="1"/>
      <c r="K12" s="63"/>
      <c r="L12" s="64"/>
      <c r="M12" s="65" t="s">
        <v>52</v>
      </c>
      <c r="N12" s="94">
        <f>M20</f>
        <v>0.6</v>
      </c>
      <c r="O12" s="66" t="s">
        <v>53</v>
      </c>
      <c r="P12" s="64" t="str">
        <f>IF(P20=0,"",E50)</f>
        <v>-</v>
      </c>
      <c r="Q12" s="67">
        <f>IF(P20=0,"",ABS(P20))</f>
        <v>3</v>
      </c>
      <c r="R12" s="68"/>
      <c r="S12" s="1"/>
      <c r="T12" s="1"/>
    </row>
    <row r="13" spans="1:20" ht="12.75" customHeight="1">
      <c r="A13" s="1"/>
      <c r="B13" s="1"/>
      <c r="C13" s="1"/>
      <c r="D13" s="1"/>
      <c r="E13" s="1"/>
      <c r="F13" s="1"/>
      <c r="G13" s="1"/>
      <c r="H13" s="1"/>
      <c r="I13" s="1"/>
      <c r="J13" s="1"/>
      <c r="K13" s="69"/>
      <c r="L13" s="69"/>
      <c r="M13" s="69"/>
      <c r="N13" s="69"/>
      <c r="O13" s="69"/>
      <c r="P13" s="69"/>
      <c r="Q13" s="1"/>
      <c r="R13" s="1"/>
      <c r="S13" s="1"/>
      <c r="T13" s="1"/>
    </row>
    <row r="14" spans="1:20" ht="12.75" customHeight="1">
      <c r="A14" s="1"/>
      <c r="B14" s="1"/>
      <c r="C14" s="1"/>
      <c r="D14" s="1"/>
      <c r="E14" s="1"/>
      <c r="F14" s="1"/>
      <c r="G14" s="1"/>
      <c r="H14" s="1"/>
      <c r="I14" s="1"/>
      <c r="J14" s="1"/>
      <c r="K14" s="218"/>
      <c r="L14" s="218"/>
      <c r="M14" s="218"/>
      <c r="N14" s="218"/>
      <c r="O14" s="218"/>
      <c r="P14" s="218"/>
      <c r="Q14" s="1"/>
      <c r="R14" s="1"/>
      <c r="S14" s="1"/>
      <c r="T14" s="1"/>
    </row>
    <row r="15" spans="1:20" ht="12.75" customHeight="1">
      <c r="A15" s="1"/>
      <c r="B15" s="1"/>
      <c r="C15" s="1"/>
      <c r="D15" s="1"/>
      <c r="E15" s="1"/>
      <c r="F15" s="1"/>
      <c r="G15" s="1"/>
      <c r="H15" s="1"/>
      <c r="I15" s="1"/>
      <c r="J15" s="1"/>
      <c r="K15" s="218"/>
      <c r="L15" s="218"/>
      <c r="M15" s="218"/>
      <c r="N15" s="218"/>
      <c r="O15" s="218"/>
      <c r="P15" s="218"/>
      <c r="Q15" s="1"/>
      <c r="R15" s="1"/>
      <c r="S15" s="1"/>
      <c r="T15" s="1"/>
    </row>
    <row r="16" spans="1:20" ht="12.75" customHeight="1">
      <c r="A16" s="1"/>
      <c r="B16" s="1"/>
      <c r="C16" s="1"/>
      <c r="D16" s="1"/>
      <c r="E16" s="1"/>
      <c r="F16" s="1"/>
      <c r="G16" s="1"/>
      <c r="H16" s="1"/>
      <c r="I16" s="1"/>
      <c r="J16" s="1"/>
      <c r="K16" s="55"/>
      <c r="L16" s="55"/>
      <c r="M16" s="55"/>
      <c r="N16" s="55"/>
      <c r="O16" s="55"/>
      <c r="P16" s="55"/>
      <c r="Q16" s="1"/>
      <c r="R16" s="1"/>
      <c r="S16" s="1"/>
      <c r="T16" s="1"/>
    </row>
    <row r="17" spans="1:20" ht="12.75" customHeight="1">
      <c r="A17" s="1"/>
      <c r="B17" s="1"/>
      <c r="C17" s="1"/>
      <c r="D17" s="1"/>
      <c r="E17" s="1"/>
      <c r="F17" s="1"/>
      <c r="G17" s="1"/>
      <c r="H17" s="1"/>
      <c r="I17" s="1"/>
      <c r="J17" s="1"/>
      <c r="K17" s="70"/>
      <c r="L17" s="55"/>
      <c r="M17" s="74"/>
      <c r="N17" s="71"/>
      <c r="O17" s="55"/>
      <c r="P17" s="219"/>
      <c r="Q17" s="220"/>
      <c r="R17" s="1"/>
      <c r="S17" s="1"/>
      <c r="T17" s="1"/>
    </row>
    <row r="18" spans="1:20" ht="12.75" customHeight="1">
      <c r="A18" s="1"/>
      <c r="B18" s="1"/>
      <c r="C18" s="1"/>
      <c r="D18" s="1"/>
      <c r="E18" s="1"/>
      <c r="F18" s="1"/>
      <c r="G18" s="1"/>
      <c r="H18" s="1"/>
      <c r="I18" s="1"/>
      <c r="J18" s="1"/>
      <c r="K18" s="2"/>
      <c r="L18" s="5"/>
      <c r="M18" s="9" t="s">
        <v>8</v>
      </c>
      <c r="N18" s="2"/>
      <c r="O18" s="5"/>
      <c r="P18" s="221" t="s">
        <v>9</v>
      </c>
      <c r="Q18" s="222"/>
      <c r="R18" s="1"/>
      <c r="S18" s="1"/>
      <c r="T18" s="1"/>
    </row>
    <row r="19" spans="1:20" ht="12.75" customHeight="1">
      <c r="A19" s="1"/>
      <c r="B19" s="1"/>
      <c r="C19" s="1"/>
      <c r="D19" s="1"/>
      <c r="E19" s="1"/>
      <c r="F19" s="1"/>
      <c r="G19" s="1"/>
      <c r="H19" s="1"/>
      <c r="I19" s="1"/>
      <c r="J19" s="1"/>
      <c r="K19" s="71"/>
      <c r="L19" s="55"/>
      <c r="M19" s="75"/>
      <c r="N19" s="71"/>
      <c r="O19" s="55"/>
      <c r="P19" s="200"/>
      <c r="Q19" s="201"/>
      <c r="R19" s="1"/>
      <c r="S19" s="1"/>
      <c r="T19" s="1"/>
    </row>
    <row r="20" spans="1:20" ht="12.75">
      <c r="A20" s="1"/>
      <c r="B20" s="1"/>
      <c r="C20" s="1"/>
      <c r="D20" s="1"/>
      <c r="E20" s="1"/>
      <c r="F20" s="1"/>
      <c r="G20" s="1"/>
      <c r="H20" s="1"/>
      <c r="I20" s="1"/>
      <c r="J20" s="1"/>
      <c r="K20" s="3"/>
      <c r="L20" s="5"/>
      <c r="M20" s="6">
        <f>(M22-20)/5</f>
        <v>0.6</v>
      </c>
      <c r="N20" s="3"/>
      <c r="O20" s="5"/>
      <c r="P20" s="202">
        <f>(P22-20)/2</f>
        <v>-3</v>
      </c>
      <c r="Q20" s="203"/>
      <c r="R20" s="1"/>
      <c r="S20" s="1"/>
      <c r="T20" s="1"/>
    </row>
    <row r="21" spans="1:20" ht="12.75">
      <c r="A21" s="1"/>
      <c r="B21" s="1"/>
      <c r="C21" s="1"/>
      <c r="D21" s="1"/>
      <c r="E21" s="1"/>
      <c r="F21" s="1"/>
      <c r="G21" s="1"/>
      <c r="H21" s="1"/>
      <c r="I21" s="1"/>
      <c r="J21" s="1"/>
      <c r="K21" s="71"/>
      <c r="L21" s="55"/>
      <c r="M21" s="75"/>
      <c r="N21" s="71"/>
      <c r="O21" s="55"/>
      <c r="P21" s="72"/>
      <c r="Q21" s="33"/>
      <c r="R21" s="1"/>
      <c r="S21" s="1"/>
      <c r="T21" s="1"/>
    </row>
    <row r="22" spans="1:20" ht="12.75">
      <c r="A22" s="1"/>
      <c r="B22" s="1"/>
      <c r="C22" s="1"/>
      <c r="D22" s="1"/>
      <c r="E22" s="1"/>
      <c r="F22" s="1"/>
      <c r="G22" s="1"/>
      <c r="H22" s="1"/>
      <c r="I22" s="1"/>
      <c r="J22" s="1"/>
      <c r="K22" s="71"/>
      <c r="L22" s="55"/>
      <c r="M22" s="75">
        <v>23</v>
      </c>
      <c r="N22" s="71"/>
      <c r="O22" s="55"/>
      <c r="P22" s="72">
        <v>14</v>
      </c>
      <c r="Q22" s="33"/>
      <c r="R22" s="1"/>
      <c r="S22" s="1"/>
      <c r="T22" s="1"/>
    </row>
    <row r="23" spans="1:20" ht="12.75">
      <c r="A23" s="1"/>
      <c r="B23" s="1"/>
      <c r="C23" s="1"/>
      <c r="D23" s="1"/>
      <c r="E23" s="1"/>
      <c r="F23" s="1"/>
      <c r="G23" s="1"/>
      <c r="H23" s="1"/>
      <c r="I23" s="1"/>
      <c r="J23" s="1"/>
      <c r="K23" s="71"/>
      <c r="L23" s="55"/>
      <c r="M23" s="76"/>
      <c r="N23" s="71"/>
      <c r="O23" s="55"/>
      <c r="P23" s="73"/>
      <c r="Q23" s="35"/>
      <c r="R23" s="1"/>
      <c r="S23" s="1"/>
      <c r="T23" s="1"/>
    </row>
    <row r="24" spans="1:20" ht="12.75">
      <c r="A24" s="1"/>
      <c r="B24" s="1"/>
      <c r="C24" s="1"/>
      <c r="D24" s="1"/>
      <c r="E24" s="1"/>
      <c r="F24" s="1"/>
      <c r="G24" s="1"/>
      <c r="H24" s="1"/>
      <c r="I24" s="1"/>
      <c r="J24" s="1"/>
      <c r="K24" s="55"/>
      <c r="L24" s="55"/>
      <c r="M24" s="55"/>
      <c r="N24" s="55"/>
      <c r="O24" s="55"/>
      <c r="P24" s="55"/>
      <c r="Q24" s="1"/>
      <c r="R24" s="1"/>
      <c r="S24" s="1"/>
      <c r="T24" s="1"/>
    </row>
    <row r="25" spans="1:20" ht="12.75">
      <c r="A25" s="1"/>
      <c r="B25" s="1"/>
      <c r="C25" s="1"/>
      <c r="D25" s="1"/>
      <c r="E25" s="1"/>
      <c r="F25" s="1"/>
      <c r="G25" s="1"/>
      <c r="H25" s="1"/>
      <c r="I25" s="1"/>
      <c r="J25" s="1"/>
      <c r="K25" s="55"/>
      <c r="L25" s="55"/>
      <c r="M25" s="55"/>
      <c r="N25" s="55"/>
      <c r="O25" s="55"/>
      <c r="P25" s="55"/>
      <c r="Q25" s="1"/>
      <c r="R25" s="1"/>
      <c r="S25" s="1"/>
      <c r="T25" s="1"/>
    </row>
    <row r="26" spans="1:20" ht="12.75">
      <c r="A26" s="1"/>
      <c r="B26" s="1"/>
      <c r="C26" s="1"/>
      <c r="D26" s="1"/>
      <c r="E26" s="1"/>
      <c r="F26" s="1"/>
      <c r="G26" s="1"/>
      <c r="H26" s="1"/>
      <c r="I26" s="1"/>
      <c r="J26" s="1"/>
      <c r="K26" s="55"/>
      <c r="L26" s="55"/>
      <c r="M26" s="55"/>
      <c r="N26" s="55"/>
      <c r="O26" s="55"/>
      <c r="P26" s="55"/>
      <c r="Q26" s="1"/>
      <c r="R26" s="1"/>
      <c r="S26" s="1"/>
      <c r="T26" s="1"/>
    </row>
    <row r="27" spans="1:20" ht="12.75">
      <c r="A27" s="1"/>
      <c r="B27" s="1"/>
      <c r="C27" s="1"/>
      <c r="D27" s="1"/>
      <c r="E27" s="1"/>
      <c r="F27" s="1"/>
      <c r="G27" s="1"/>
      <c r="H27" s="1"/>
      <c r="I27" s="1"/>
      <c r="J27" s="1"/>
      <c r="K27" s="214"/>
      <c r="L27" s="214"/>
      <c r="M27" s="215" t="s">
        <v>32</v>
      </c>
      <c r="N27" s="216"/>
      <c r="O27" s="217"/>
      <c r="P27" s="223">
        <f>IF(M20=0,"",-P20/M20)</f>
        <v>5</v>
      </c>
      <c r="Q27" s="224"/>
      <c r="R27" s="1"/>
      <c r="S27" s="1"/>
      <c r="T27" s="1"/>
    </row>
    <row r="28" spans="1:20" ht="12.75">
      <c r="A28" s="1"/>
      <c r="B28" s="1"/>
      <c r="C28" s="1"/>
      <c r="D28" s="1"/>
      <c r="E28" s="1"/>
      <c r="F28" s="1"/>
      <c r="G28" s="1"/>
      <c r="H28" s="1"/>
      <c r="I28" s="1"/>
      <c r="J28" s="1"/>
      <c r="K28" s="55"/>
      <c r="L28" s="55"/>
      <c r="M28" s="55"/>
      <c r="N28" s="55"/>
      <c r="O28" s="55"/>
      <c r="P28" s="55"/>
      <c r="Q28" s="1"/>
      <c r="R28" s="1"/>
      <c r="S28" s="1"/>
      <c r="T28" s="1"/>
    </row>
    <row r="29" spans="1:20" ht="12.75">
      <c r="A29" s="1"/>
      <c r="B29" s="1"/>
      <c r="C29" s="1"/>
      <c r="D29" s="1"/>
      <c r="E29" s="1"/>
      <c r="F29" s="1"/>
      <c r="G29" s="1"/>
      <c r="H29" s="1"/>
      <c r="I29" s="1"/>
      <c r="J29" s="1"/>
      <c r="K29" s="55"/>
      <c r="L29" s="55"/>
      <c r="M29" s="55"/>
      <c r="N29" s="55"/>
      <c r="O29" s="55"/>
      <c r="P29" s="55"/>
      <c r="Q29" s="1"/>
      <c r="R29" s="1"/>
      <c r="S29" s="1"/>
      <c r="T29" s="1"/>
    </row>
    <row r="30" spans="1:20" ht="12.75">
      <c r="A30" s="1"/>
      <c r="B30" s="1"/>
      <c r="C30" s="1"/>
      <c r="D30" s="1"/>
      <c r="E30" s="1"/>
      <c r="F30" s="1"/>
      <c r="G30" s="1"/>
      <c r="H30" s="1"/>
      <c r="I30" s="1"/>
      <c r="J30" s="1"/>
      <c r="K30" s="55"/>
      <c r="L30" s="55"/>
      <c r="M30" s="55"/>
      <c r="N30" s="55"/>
      <c r="O30" s="55"/>
      <c r="P30" s="55"/>
      <c r="Q30" s="1"/>
      <c r="R30" s="1"/>
      <c r="S30" s="1"/>
      <c r="T30" s="1"/>
    </row>
    <row r="31" spans="1:20" ht="12.75">
      <c r="A31" s="1"/>
      <c r="B31" s="1"/>
      <c r="C31" s="1"/>
      <c r="D31" s="1"/>
      <c r="E31" s="1"/>
      <c r="F31" s="1"/>
      <c r="G31" s="1"/>
      <c r="H31" s="1"/>
      <c r="I31" s="1"/>
      <c r="J31" s="1"/>
      <c r="K31" s="55"/>
      <c r="L31" s="55"/>
      <c r="M31" s="55"/>
      <c r="N31" s="55"/>
      <c r="O31" s="55"/>
      <c r="P31" s="55"/>
      <c r="Q31" s="1"/>
      <c r="R31" s="1"/>
      <c r="S31" s="1"/>
      <c r="T31" s="1"/>
    </row>
    <row r="32" spans="1:20" ht="12.75">
      <c r="A32" s="1"/>
      <c r="B32" s="1"/>
      <c r="C32" s="1"/>
      <c r="D32" s="1"/>
      <c r="E32" s="1"/>
      <c r="F32" s="1"/>
      <c r="G32" s="1"/>
      <c r="H32" s="1"/>
      <c r="I32" s="1"/>
      <c r="J32" s="1"/>
      <c r="K32" s="55"/>
      <c r="L32" s="55"/>
      <c r="M32" s="55"/>
      <c r="N32" s="55"/>
      <c r="O32" s="55"/>
      <c r="P32" s="55"/>
      <c r="Q32" s="1"/>
      <c r="R32" s="1"/>
      <c r="S32" s="1"/>
      <c r="T32" s="1"/>
    </row>
    <row r="33" spans="1:20" ht="12.75">
      <c r="A33" s="1"/>
      <c r="B33" s="1"/>
      <c r="C33" s="1"/>
      <c r="D33" s="1"/>
      <c r="E33" s="1"/>
      <c r="F33" s="1"/>
      <c r="G33" s="1"/>
      <c r="H33" s="1"/>
      <c r="I33" s="1"/>
      <c r="J33" s="1"/>
      <c r="K33" s="55"/>
      <c r="L33" s="55"/>
      <c r="M33" s="55"/>
      <c r="N33" s="55"/>
      <c r="O33" s="55"/>
      <c r="P33" s="55"/>
      <c r="Q33" s="1"/>
      <c r="R33" s="1"/>
      <c r="S33" s="1"/>
      <c r="T33" s="1"/>
    </row>
    <row r="34" spans="1:20" ht="12.75">
      <c r="A34" s="1"/>
      <c r="B34" s="1"/>
      <c r="C34" s="1"/>
      <c r="D34" s="1"/>
      <c r="E34" s="1"/>
      <c r="F34" s="1"/>
      <c r="G34" s="1"/>
      <c r="H34" s="1"/>
      <c r="I34" s="1"/>
      <c r="J34" s="1"/>
      <c r="K34" s="55"/>
      <c r="L34" s="55"/>
      <c r="M34" s="55"/>
      <c r="N34" s="55"/>
      <c r="O34" s="55"/>
      <c r="P34" s="55"/>
      <c r="Q34" s="1"/>
      <c r="R34" s="1"/>
      <c r="S34" s="1"/>
      <c r="T34" s="1"/>
    </row>
    <row r="35" spans="1:20" ht="12.75">
      <c r="A35" s="1"/>
      <c r="B35" s="1"/>
      <c r="C35" s="1"/>
      <c r="D35" s="1"/>
      <c r="E35" s="1"/>
      <c r="F35" s="1"/>
      <c r="G35" s="1"/>
      <c r="H35" s="1"/>
      <c r="I35" s="1"/>
      <c r="J35" s="1"/>
      <c r="K35" s="55"/>
      <c r="L35" s="55"/>
      <c r="M35" s="55"/>
      <c r="N35" s="55"/>
      <c r="O35" s="55"/>
      <c r="P35" s="55"/>
      <c r="Q35" s="1"/>
      <c r="R35" s="1"/>
      <c r="S35" s="1"/>
      <c r="T35" s="1"/>
    </row>
    <row r="36" spans="1:20" ht="12.75">
      <c r="A36" s="1"/>
      <c r="B36" s="1"/>
      <c r="C36" s="1"/>
      <c r="D36" s="1"/>
      <c r="E36" s="1"/>
      <c r="F36" s="1"/>
      <c r="G36" s="1"/>
      <c r="H36" s="1"/>
      <c r="I36" s="1"/>
      <c r="J36" s="1"/>
      <c r="K36" s="55"/>
      <c r="L36" s="55"/>
      <c r="M36" s="55"/>
      <c r="N36" s="55"/>
      <c r="O36" s="55"/>
      <c r="P36" s="55"/>
      <c r="Q36" s="1"/>
      <c r="R36" s="1"/>
      <c r="S36" s="1"/>
      <c r="T36" s="1"/>
    </row>
    <row r="37" spans="1:20" ht="12.75">
      <c r="A37" s="1"/>
      <c r="B37" s="1"/>
      <c r="C37" s="1"/>
      <c r="D37" s="1"/>
      <c r="E37" s="1"/>
      <c r="F37" s="1"/>
      <c r="G37" s="1"/>
      <c r="H37" s="1"/>
      <c r="I37" s="1"/>
      <c r="J37" s="1"/>
      <c r="K37" s="55"/>
      <c r="L37" s="55"/>
      <c r="M37" s="55"/>
      <c r="N37" s="55"/>
      <c r="O37" s="55"/>
      <c r="P37" s="55"/>
      <c r="Q37" s="1"/>
      <c r="R37" s="1"/>
      <c r="S37" s="1"/>
      <c r="T37" s="1"/>
    </row>
    <row r="38" spans="1:20" ht="12.75">
      <c r="A38" s="1"/>
      <c r="B38" s="1"/>
      <c r="C38" s="1"/>
      <c r="D38" s="1"/>
      <c r="E38" s="1"/>
      <c r="F38" s="1"/>
      <c r="G38" s="1"/>
      <c r="H38" s="1"/>
      <c r="I38" s="1"/>
      <c r="J38" s="1"/>
      <c r="K38" s="55"/>
      <c r="L38" s="55"/>
      <c r="M38" s="55"/>
      <c r="N38" s="55"/>
      <c r="O38" s="55"/>
      <c r="P38" s="198" t="s">
        <v>5</v>
      </c>
      <c r="Q38" s="199"/>
      <c r="R38" s="1"/>
      <c r="S38" s="1"/>
      <c r="T38" s="1"/>
    </row>
    <row r="39" spans="1:20" ht="12.75">
      <c r="A39" s="1"/>
      <c r="B39" s="1"/>
      <c r="C39" s="1"/>
      <c r="D39" s="1"/>
      <c r="E39" s="1"/>
      <c r="F39" s="1"/>
      <c r="G39" s="1"/>
      <c r="H39" s="1"/>
      <c r="I39" s="1"/>
      <c r="J39" s="1"/>
      <c r="K39" s="55"/>
      <c r="L39" s="55"/>
      <c r="M39" s="55"/>
      <c r="N39" s="55"/>
      <c r="O39" s="55"/>
      <c r="P39" s="55"/>
      <c r="Q39" s="1"/>
      <c r="R39" s="1"/>
      <c r="S39" s="1"/>
      <c r="T39" s="1"/>
    </row>
    <row r="40" spans="1:20" ht="12.75">
      <c r="A40" s="1"/>
      <c r="B40" s="1"/>
      <c r="C40" s="1"/>
      <c r="D40" s="1"/>
      <c r="E40" s="1"/>
      <c r="F40" s="1"/>
      <c r="G40" s="1"/>
      <c r="H40" s="1"/>
      <c r="I40" s="1"/>
      <c r="J40" s="1"/>
      <c r="K40" s="1"/>
      <c r="L40" s="1"/>
      <c r="M40" s="1"/>
      <c r="N40" s="1"/>
      <c r="O40" s="1"/>
      <c r="P40" s="1"/>
      <c r="Q40" s="1"/>
      <c r="R40" s="1"/>
      <c r="S40" s="1"/>
      <c r="T40" s="1"/>
    </row>
    <row r="41" spans="1:20" ht="12.75">
      <c r="A41" s="1"/>
      <c r="B41" s="1"/>
      <c r="C41" s="1"/>
      <c r="D41" s="1"/>
      <c r="E41" s="1"/>
      <c r="F41" s="1"/>
      <c r="G41" s="1"/>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50" spans="2:5" ht="12.75">
      <c r="B50">
        <v>0</v>
      </c>
      <c r="C50">
        <f>(B50-20)/2</f>
        <v>-10</v>
      </c>
      <c r="D50">
        <f>$M$20*C50+$P$20</f>
        <v>-9</v>
      </c>
      <c r="E50" t="str">
        <f>IF(P20&gt;0,"+","-")</f>
        <v>-</v>
      </c>
    </row>
    <row r="51" spans="2:4" ht="12.75">
      <c r="B51">
        <v>1</v>
      </c>
      <c r="C51">
        <f aca="true" t="shared" si="0" ref="C51:C90">(B51-20)/2</f>
        <v>-9.5</v>
      </c>
      <c r="D51">
        <f aca="true" t="shared" si="1" ref="D51:D90">$M$20*C51+$P$20</f>
        <v>-8.7</v>
      </c>
    </row>
    <row r="52" spans="2:4" ht="12.75">
      <c r="B52">
        <v>2</v>
      </c>
      <c r="C52">
        <f t="shared" si="0"/>
        <v>-9</v>
      </c>
      <c r="D52">
        <f t="shared" si="1"/>
        <v>-8.399999999999999</v>
      </c>
    </row>
    <row r="53" spans="2:4" ht="12.75">
      <c r="B53">
        <v>3</v>
      </c>
      <c r="C53">
        <f t="shared" si="0"/>
        <v>-8.5</v>
      </c>
      <c r="D53">
        <f t="shared" si="1"/>
        <v>-8.1</v>
      </c>
    </row>
    <row r="54" spans="2:4" ht="12.75">
      <c r="B54">
        <v>4</v>
      </c>
      <c r="C54">
        <f t="shared" si="0"/>
        <v>-8</v>
      </c>
      <c r="D54">
        <f t="shared" si="1"/>
        <v>-7.8</v>
      </c>
    </row>
    <row r="55" spans="2:4" ht="12.75">
      <c r="B55">
        <v>5</v>
      </c>
      <c r="C55">
        <f t="shared" si="0"/>
        <v>-7.5</v>
      </c>
      <c r="D55">
        <f t="shared" si="1"/>
        <v>-7.5</v>
      </c>
    </row>
    <row r="56" spans="2:4" ht="12.75">
      <c r="B56">
        <v>6</v>
      </c>
      <c r="C56">
        <f t="shared" si="0"/>
        <v>-7</v>
      </c>
      <c r="D56">
        <f t="shared" si="1"/>
        <v>-7.2</v>
      </c>
    </row>
    <row r="57" spans="2:4" ht="12.75">
      <c r="B57">
        <v>7</v>
      </c>
      <c r="C57">
        <f t="shared" si="0"/>
        <v>-6.5</v>
      </c>
      <c r="D57">
        <f t="shared" si="1"/>
        <v>-6.9</v>
      </c>
    </row>
    <row r="58" spans="2:4" ht="12.75">
      <c r="B58">
        <v>8</v>
      </c>
      <c r="C58">
        <f t="shared" si="0"/>
        <v>-6</v>
      </c>
      <c r="D58">
        <f t="shared" si="1"/>
        <v>-6.6</v>
      </c>
    </row>
    <row r="59" spans="2:4" ht="12.75">
      <c r="B59">
        <v>9</v>
      </c>
      <c r="C59">
        <f t="shared" si="0"/>
        <v>-5.5</v>
      </c>
      <c r="D59">
        <f t="shared" si="1"/>
        <v>-6.3</v>
      </c>
    </row>
    <row r="60" spans="2:4" ht="12.75">
      <c r="B60">
        <v>10</v>
      </c>
      <c r="C60">
        <f t="shared" si="0"/>
        <v>-5</v>
      </c>
      <c r="D60">
        <f t="shared" si="1"/>
        <v>-6</v>
      </c>
    </row>
    <row r="61" spans="2:4" ht="12.75">
      <c r="B61">
        <v>11</v>
      </c>
      <c r="C61">
        <f t="shared" si="0"/>
        <v>-4.5</v>
      </c>
      <c r="D61">
        <f t="shared" si="1"/>
        <v>-5.699999999999999</v>
      </c>
    </row>
    <row r="62" spans="2:4" ht="12.75">
      <c r="B62">
        <v>12</v>
      </c>
      <c r="C62">
        <f t="shared" si="0"/>
        <v>-4</v>
      </c>
      <c r="D62">
        <f t="shared" si="1"/>
        <v>-5.4</v>
      </c>
    </row>
    <row r="63" spans="2:4" ht="12.75">
      <c r="B63">
        <v>13</v>
      </c>
      <c r="C63">
        <f t="shared" si="0"/>
        <v>-3.5</v>
      </c>
      <c r="D63">
        <f t="shared" si="1"/>
        <v>-5.1</v>
      </c>
    </row>
    <row r="64" spans="2:4" ht="12.75">
      <c r="B64">
        <v>14</v>
      </c>
      <c r="C64">
        <f t="shared" si="0"/>
        <v>-3</v>
      </c>
      <c r="D64">
        <f t="shared" si="1"/>
        <v>-4.8</v>
      </c>
    </row>
    <row r="65" spans="2:4" ht="12.75">
      <c r="B65">
        <v>15</v>
      </c>
      <c r="C65">
        <f t="shared" si="0"/>
        <v>-2.5</v>
      </c>
      <c r="D65">
        <f t="shared" si="1"/>
        <v>-4.5</v>
      </c>
    </row>
    <row r="66" spans="2:4" ht="12.75">
      <c r="B66">
        <v>16</v>
      </c>
      <c r="C66">
        <f t="shared" si="0"/>
        <v>-2</v>
      </c>
      <c r="D66">
        <f t="shared" si="1"/>
        <v>-4.2</v>
      </c>
    </row>
    <row r="67" spans="2:4" ht="12.75">
      <c r="B67">
        <v>17</v>
      </c>
      <c r="C67">
        <f t="shared" si="0"/>
        <v>-1.5</v>
      </c>
      <c r="D67">
        <f t="shared" si="1"/>
        <v>-3.9</v>
      </c>
    </row>
    <row r="68" spans="2:4" ht="12.75">
      <c r="B68">
        <v>18</v>
      </c>
      <c r="C68">
        <f t="shared" si="0"/>
        <v>-1</v>
      </c>
      <c r="D68">
        <f t="shared" si="1"/>
        <v>-3.6</v>
      </c>
    </row>
    <row r="69" spans="2:4" ht="12.75">
      <c r="B69">
        <v>19</v>
      </c>
      <c r="C69">
        <f t="shared" si="0"/>
        <v>-0.5</v>
      </c>
      <c r="D69">
        <f t="shared" si="1"/>
        <v>-3.3</v>
      </c>
    </row>
    <row r="70" spans="2:4" ht="12.75">
      <c r="B70">
        <v>20</v>
      </c>
      <c r="C70">
        <f t="shared" si="0"/>
        <v>0</v>
      </c>
      <c r="D70">
        <f t="shared" si="1"/>
        <v>-3</v>
      </c>
    </row>
    <row r="71" spans="2:4" ht="12.75">
      <c r="B71">
        <v>21</v>
      </c>
      <c r="C71">
        <f t="shared" si="0"/>
        <v>0.5</v>
      </c>
      <c r="D71">
        <f t="shared" si="1"/>
        <v>-2.7</v>
      </c>
    </row>
    <row r="72" spans="2:4" ht="12.75">
      <c r="B72">
        <v>22</v>
      </c>
      <c r="C72">
        <f t="shared" si="0"/>
        <v>1</v>
      </c>
      <c r="D72">
        <f t="shared" si="1"/>
        <v>-2.4</v>
      </c>
    </row>
    <row r="73" spans="2:4" ht="12.75">
      <c r="B73">
        <v>23</v>
      </c>
      <c r="C73">
        <f t="shared" si="0"/>
        <v>1.5</v>
      </c>
      <c r="D73">
        <f t="shared" si="1"/>
        <v>-2.1</v>
      </c>
    </row>
    <row r="74" spans="2:4" ht="12.75">
      <c r="B74">
        <v>24</v>
      </c>
      <c r="C74">
        <f t="shared" si="0"/>
        <v>2</v>
      </c>
      <c r="D74">
        <f t="shared" si="1"/>
        <v>-1.8</v>
      </c>
    </row>
    <row r="75" spans="2:4" ht="12.75">
      <c r="B75">
        <v>25</v>
      </c>
      <c r="C75">
        <f t="shared" si="0"/>
        <v>2.5</v>
      </c>
      <c r="D75">
        <f t="shared" si="1"/>
        <v>-1.5</v>
      </c>
    </row>
    <row r="76" spans="2:4" ht="12.75">
      <c r="B76">
        <v>26</v>
      </c>
      <c r="C76">
        <f t="shared" si="0"/>
        <v>3</v>
      </c>
      <c r="D76">
        <f t="shared" si="1"/>
        <v>-1.2000000000000002</v>
      </c>
    </row>
    <row r="77" spans="2:4" ht="12.75">
      <c r="B77">
        <v>27</v>
      </c>
      <c r="C77">
        <f t="shared" si="0"/>
        <v>3.5</v>
      </c>
      <c r="D77">
        <f t="shared" si="1"/>
        <v>-0.8999999999999999</v>
      </c>
    </row>
    <row r="78" spans="2:4" ht="12.75">
      <c r="B78">
        <v>28</v>
      </c>
      <c r="C78">
        <f t="shared" si="0"/>
        <v>4</v>
      </c>
      <c r="D78">
        <f t="shared" si="1"/>
        <v>-0.6000000000000001</v>
      </c>
    </row>
    <row r="79" spans="2:4" ht="12.75">
      <c r="B79">
        <v>29</v>
      </c>
      <c r="C79">
        <f t="shared" si="0"/>
        <v>4.5</v>
      </c>
      <c r="D79">
        <f t="shared" si="1"/>
        <v>-0.30000000000000027</v>
      </c>
    </row>
    <row r="80" spans="2:4" ht="12.75">
      <c r="B80">
        <v>30</v>
      </c>
      <c r="C80">
        <f t="shared" si="0"/>
        <v>5</v>
      </c>
      <c r="D80">
        <f t="shared" si="1"/>
        <v>0</v>
      </c>
    </row>
    <row r="81" spans="2:4" ht="12.75">
      <c r="B81">
        <v>31</v>
      </c>
      <c r="C81">
        <f t="shared" si="0"/>
        <v>5.5</v>
      </c>
      <c r="D81">
        <f t="shared" si="1"/>
        <v>0.2999999999999998</v>
      </c>
    </row>
    <row r="82" spans="2:4" ht="12.75">
      <c r="B82">
        <v>32</v>
      </c>
      <c r="C82">
        <f t="shared" si="0"/>
        <v>6</v>
      </c>
      <c r="D82">
        <f t="shared" si="1"/>
        <v>0.5999999999999996</v>
      </c>
    </row>
    <row r="83" spans="2:4" ht="12.75">
      <c r="B83">
        <v>33</v>
      </c>
      <c r="C83">
        <f t="shared" si="0"/>
        <v>6.5</v>
      </c>
      <c r="D83">
        <f t="shared" si="1"/>
        <v>0.8999999999999999</v>
      </c>
    </row>
    <row r="84" spans="2:4" ht="12.75">
      <c r="B84">
        <v>34</v>
      </c>
      <c r="C84">
        <f t="shared" si="0"/>
        <v>7</v>
      </c>
      <c r="D84">
        <f t="shared" si="1"/>
        <v>1.2000000000000002</v>
      </c>
    </row>
    <row r="85" spans="2:4" ht="12.75">
      <c r="B85">
        <v>35</v>
      </c>
      <c r="C85">
        <f t="shared" si="0"/>
        <v>7.5</v>
      </c>
      <c r="D85">
        <f t="shared" si="1"/>
        <v>1.5</v>
      </c>
    </row>
    <row r="86" spans="2:4" ht="12.75">
      <c r="B86">
        <v>36</v>
      </c>
      <c r="C86">
        <f t="shared" si="0"/>
        <v>8</v>
      </c>
      <c r="D86">
        <f t="shared" si="1"/>
        <v>1.7999999999999998</v>
      </c>
    </row>
    <row r="87" spans="2:4" ht="12.75">
      <c r="B87">
        <v>37</v>
      </c>
      <c r="C87">
        <f t="shared" si="0"/>
        <v>8.5</v>
      </c>
      <c r="D87">
        <f t="shared" si="1"/>
        <v>2.0999999999999996</v>
      </c>
    </row>
    <row r="88" spans="2:4" ht="12.75">
      <c r="B88">
        <v>38</v>
      </c>
      <c r="C88">
        <f t="shared" si="0"/>
        <v>9</v>
      </c>
      <c r="D88">
        <f t="shared" si="1"/>
        <v>2.3999999999999995</v>
      </c>
    </row>
    <row r="89" spans="2:4" ht="12.75">
      <c r="B89">
        <v>39</v>
      </c>
      <c r="C89">
        <f t="shared" si="0"/>
        <v>9.5</v>
      </c>
      <c r="D89">
        <f t="shared" si="1"/>
        <v>2.7</v>
      </c>
    </row>
    <row r="90" spans="2:4" ht="12.75">
      <c r="B90">
        <v>40</v>
      </c>
      <c r="C90">
        <f t="shared" si="0"/>
        <v>10</v>
      </c>
      <c r="D90">
        <f t="shared" si="1"/>
        <v>3</v>
      </c>
    </row>
  </sheetData>
  <mergeCells count="12">
    <mergeCell ref="A1:C1"/>
    <mergeCell ref="K27:L27"/>
    <mergeCell ref="M27:O27"/>
    <mergeCell ref="K14:P15"/>
    <mergeCell ref="P17:Q17"/>
    <mergeCell ref="P18:Q18"/>
    <mergeCell ref="P27:Q27"/>
    <mergeCell ref="P38:Q38"/>
    <mergeCell ref="P19:Q19"/>
    <mergeCell ref="P20:Q20"/>
    <mergeCell ref="K8:R9"/>
    <mergeCell ref="M10:Q10"/>
  </mergeCells>
  <hyperlinks>
    <hyperlink ref="P38" location="Start!C7"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4.xml><?xml version="1.0" encoding="utf-8"?>
<worksheet xmlns="http://schemas.openxmlformats.org/spreadsheetml/2006/main" xmlns:r="http://schemas.openxmlformats.org/officeDocument/2006/relationships">
  <sheetPr codeName="Tabelle1"/>
  <dimension ref="A1:V90"/>
  <sheetViews>
    <sheetView showGridLines="0" showRowColHeaders="0" showOutlineSymbols="0" workbookViewId="0" topLeftCell="A1">
      <selection activeCell="T38" sqref="T38"/>
    </sheetView>
  </sheetViews>
  <sheetFormatPr defaultColWidth="11.421875" defaultRowHeight="12.75"/>
  <cols>
    <col min="1" max="1" width="1.7109375" style="0" customWidth="1"/>
    <col min="10" max="10" width="3.7109375" style="0" customWidth="1"/>
    <col min="11" max="11" width="8.28125" style="0" customWidth="1"/>
    <col min="12" max="12" width="2.421875" style="0" customWidth="1"/>
    <col min="13" max="13" width="4.28125" style="0" customWidth="1"/>
    <col min="14" max="14" width="3.28125" style="0" customWidth="1"/>
    <col min="15" max="15" width="1.57421875" style="0" customWidth="1"/>
    <col min="16" max="16" width="5.7109375" style="0" customWidth="1"/>
    <col min="17" max="17" width="1.57421875" style="0" customWidth="1"/>
    <col min="18" max="18" width="2.7109375" style="0" customWidth="1"/>
    <col min="19" max="19" width="2.8515625" style="0" customWidth="1"/>
    <col min="20" max="20" width="7.7109375" style="0" customWidth="1"/>
  </cols>
  <sheetData>
    <row r="1" spans="1:22" ht="12.75" customHeight="1">
      <c r="A1" s="244" t="s">
        <v>28</v>
      </c>
      <c r="B1" s="244"/>
      <c r="C1" s="244"/>
      <c r="D1" s="244"/>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c r="A3" s="1"/>
      <c r="B3" s="2"/>
      <c r="C3" s="2"/>
      <c r="D3" s="2"/>
      <c r="E3" s="2"/>
      <c r="F3" s="2"/>
      <c r="G3" s="2"/>
      <c r="H3" s="1"/>
      <c r="I3" s="1"/>
      <c r="J3" s="1"/>
      <c r="K3" s="1"/>
      <c r="L3" s="1"/>
      <c r="M3" s="1"/>
      <c r="N3" s="1"/>
      <c r="O3" s="1"/>
      <c r="P3" s="1"/>
      <c r="Q3" s="1"/>
      <c r="R3" s="1"/>
      <c r="S3" s="1"/>
      <c r="T3" s="1"/>
      <c r="U3" s="1"/>
      <c r="V3" s="1"/>
    </row>
    <row r="4" spans="1:22" ht="12.75" customHeight="1">
      <c r="A4" s="1"/>
      <c r="B4" s="3"/>
      <c r="C4" s="3"/>
      <c r="D4" s="3"/>
      <c r="E4" s="3"/>
      <c r="F4" s="3"/>
      <c r="G4" s="3"/>
      <c r="H4" s="1"/>
      <c r="I4" s="1"/>
      <c r="J4" s="1"/>
      <c r="K4" s="1"/>
      <c r="L4" s="1"/>
      <c r="M4" s="1"/>
      <c r="N4" s="1"/>
      <c r="O4" s="1"/>
      <c r="P4" s="1"/>
      <c r="Q4" s="1"/>
      <c r="R4" s="1"/>
      <c r="S4" s="1"/>
      <c r="T4" s="1"/>
      <c r="U4" s="1"/>
      <c r="V4" s="1"/>
    </row>
    <row r="5" spans="1:22" ht="12.75" customHeight="1">
      <c r="A5" s="1"/>
      <c r="B5" s="4"/>
      <c r="C5" s="4"/>
      <c r="D5" s="4"/>
      <c r="E5" s="4"/>
      <c r="F5" s="4"/>
      <c r="G5" s="4"/>
      <c r="H5" s="1"/>
      <c r="I5" s="1"/>
      <c r="J5" s="1"/>
      <c r="K5" s="1"/>
      <c r="L5" s="1"/>
      <c r="M5" s="1"/>
      <c r="N5" s="1"/>
      <c r="O5" s="1"/>
      <c r="P5" s="1"/>
      <c r="Q5" s="1"/>
      <c r="R5" s="1"/>
      <c r="S5" s="1"/>
      <c r="T5" s="1"/>
      <c r="U5" s="1"/>
      <c r="V5" s="1"/>
    </row>
    <row r="6" spans="1:22" ht="12.75" customHeight="1">
      <c r="A6" s="1"/>
      <c r="B6" s="4"/>
      <c r="C6" s="4"/>
      <c r="D6" s="4"/>
      <c r="E6" s="4"/>
      <c r="F6" s="4"/>
      <c r="G6" s="4"/>
      <c r="H6" s="1"/>
      <c r="I6" s="1"/>
      <c r="J6" s="1"/>
      <c r="K6" s="204" t="s">
        <v>1</v>
      </c>
      <c r="L6" s="205"/>
      <c r="M6" s="205"/>
      <c r="N6" s="205"/>
      <c r="O6" s="205"/>
      <c r="P6" s="205"/>
      <c r="Q6" s="205"/>
      <c r="R6" s="205"/>
      <c r="S6" s="205"/>
      <c r="T6" s="206"/>
      <c r="U6" s="1"/>
      <c r="V6" s="55"/>
    </row>
    <row r="7" spans="1:22" ht="12.75">
      <c r="A7" s="1"/>
      <c r="B7" s="1"/>
      <c r="C7" s="1"/>
      <c r="D7" s="1"/>
      <c r="E7" s="1"/>
      <c r="F7" s="1"/>
      <c r="G7" s="1"/>
      <c r="H7" s="1"/>
      <c r="I7" s="1"/>
      <c r="J7" s="1"/>
      <c r="K7" s="207"/>
      <c r="L7" s="208"/>
      <c r="M7" s="208"/>
      <c r="N7" s="208"/>
      <c r="O7" s="208"/>
      <c r="P7" s="208"/>
      <c r="Q7" s="208"/>
      <c r="R7" s="208"/>
      <c r="S7" s="208"/>
      <c r="T7" s="209"/>
      <c r="U7" s="1"/>
      <c r="V7" s="55"/>
    </row>
    <row r="8" spans="1:22" ht="12.75" customHeight="1">
      <c r="A8" s="1"/>
      <c r="B8" s="1"/>
      <c r="C8" s="1"/>
      <c r="D8" s="1"/>
      <c r="E8" s="1"/>
      <c r="F8" s="1"/>
      <c r="G8" s="1"/>
      <c r="H8" s="1"/>
      <c r="I8" s="1"/>
      <c r="J8" s="1"/>
      <c r="K8" s="250" t="s">
        <v>54</v>
      </c>
      <c r="L8" s="251"/>
      <c r="M8" s="251"/>
      <c r="N8" s="251"/>
      <c r="O8" s="251"/>
      <c r="P8" s="251"/>
      <c r="Q8" s="251"/>
      <c r="R8" s="251"/>
      <c r="S8" s="251"/>
      <c r="T8" s="252"/>
      <c r="U8" s="1"/>
      <c r="V8" s="55"/>
    </row>
    <row r="9" spans="1:22" ht="12.75" customHeight="1">
      <c r="A9" s="1"/>
      <c r="B9" s="1"/>
      <c r="C9" s="1"/>
      <c r="D9" s="1"/>
      <c r="E9" s="1"/>
      <c r="F9" s="1"/>
      <c r="G9" s="1"/>
      <c r="H9" s="1"/>
      <c r="I9" s="1"/>
      <c r="J9" s="1"/>
      <c r="K9" s="253"/>
      <c r="L9" s="210"/>
      <c r="M9" s="210"/>
      <c r="N9" s="210"/>
      <c r="O9" s="210"/>
      <c r="P9" s="210"/>
      <c r="Q9" s="210"/>
      <c r="R9" s="210"/>
      <c r="S9" s="210"/>
      <c r="T9" s="254"/>
      <c r="U9" s="1"/>
      <c r="V9" s="55"/>
    </row>
    <row r="10" spans="1:22" ht="12.75">
      <c r="A10" s="1"/>
      <c r="B10" s="1"/>
      <c r="C10" s="1"/>
      <c r="D10" s="1"/>
      <c r="E10" s="1"/>
      <c r="F10" s="1"/>
      <c r="G10" s="1"/>
      <c r="H10" s="1"/>
      <c r="I10" s="1"/>
      <c r="J10" s="1"/>
      <c r="K10" s="218"/>
      <c r="L10" s="218"/>
      <c r="M10" s="218"/>
      <c r="N10" s="218"/>
      <c r="O10" s="218"/>
      <c r="P10" s="218"/>
      <c r="Q10" s="218"/>
      <c r="R10" s="218"/>
      <c r="S10" s="218"/>
      <c r="T10" s="218"/>
      <c r="U10" s="1"/>
      <c r="V10" s="55"/>
    </row>
    <row r="11" spans="1:22" ht="12.75">
      <c r="A11" s="1"/>
      <c r="B11" s="1"/>
      <c r="C11" s="1"/>
      <c r="D11" s="1"/>
      <c r="E11" s="1"/>
      <c r="F11" s="1"/>
      <c r="G11" s="1"/>
      <c r="H11" s="1"/>
      <c r="I11" s="1"/>
      <c r="J11" s="1"/>
      <c r="K11" s="218"/>
      <c r="L11" s="218"/>
      <c r="M11" s="218"/>
      <c r="N11" s="218"/>
      <c r="O11" s="218"/>
      <c r="P11" s="218"/>
      <c r="Q11" s="218"/>
      <c r="R11" s="218"/>
      <c r="S11" s="218"/>
      <c r="T11" s="218"/>
      <c r="U11" s="1"/>
      <c r="V11" s="55"/>
    </row>
    <row r="12" spans="1:22" ht="12.75" customHeight="1">
      <c r="A12" s="1"/>
      <c r="B12" s="1"/>
      <c r="C12" s="1"/>
      <c r="D12" s="1"/>
      <c r="E12" s="1"/>
      <c r="F12" s="1"/>
      <c r="G12" s="1"/>
      <c r="H12" s="1"/>
      <c r="I12" s="1"/>
      <c r="J12" s="1"/>
      <c r="K12" s="255" t="s">
        <v>52</v>
      </c>
      <c r="L12" s="225">
        <f>K20</f>
        <v>1</v>
      </c>
      <c r="M12" s="225"/>
      <c r="N12" s="240" t="s">
        <v>55</v>
      </c>
      <c r="O12" s="240" t="str">
        <f>IF(N20&lt;0,"+","-")</f>
        <v>-</v>
      </c>
      <c r="P12" s="225">
        <f>ABS(N20)</f>
        <v>2</v>
      </c>
      <c r="Q12" s="242" t="s">
        <v>43</v>
      </c>
      <c r="R12" s="257">
        <v>2</v>
      </c>
      <c r="S12" s="236" t="str">
        <f>IF(S20=0,"",F55)</f>
        <v>-</v>
      </c>
      <c r="T12" s="238">
        <f>IF(S20=0,"",ABS(S20))</f>
        <v>4</v>
      </c>
      <c r="U12" s="1"/>
      <c r="V12" s="55"/>
    </row>
    <row r="13" spans="1:22" ht="12.75" customHeight="1">
      <c r="A13" s="1"/>
      <c r="B13" s="1"/>
      <c r="C13" s="1"/>
      <c r="D13" s="1"/>
      <c r="E13" s="1"/>
      <c r="F13" s="1"/>
      <c r="G13" s="1"/>
      <c r="H13" s="1"/>
      <c r="I13" s="1"/>
      <c r="J13" s="1"/>
      <c r="K13" s="256"/>
      <c r="L13" s="226"/>
      <c r="M13" s="226"/>
      <c r="N13" s="241"/>
      <c r="O13" s="241"/>
      <c r="P13" s="226"/>
      <c r="Q13" s="243"/>
      <c r="R13" s="258"/>
      <c r="S13" s="237"/>
      <c r="T13" s="239"/>
      <c r="U13" s="1"/>
      <c r="V13" s="55"/>
    </row>
    <row r="14" spans="1:22" ht="12.75" customHeight="1">
      <c r="A14" s="1"/>
      <c r="B14" s="1"/>
      <c r="C14" s="1"/>
      <c r="D14" s="1"/>
      <c r="E14" s="1"/>
      <c r="F14" s="1"/>
      <c r="G14" s="1"/>
      <c r="H14" s="1"/>
      <c r="I14" s="1"/>
      <c r="J14" s="1"/>
      <c r="K14" s="218"/>
      <c r="L14" s="218"/>
      <c r="M14" s="218"/>
      <c r="N14" s="218"/>
      <c r="O14" s="218"/>
      <c r="P14" s="218"/>
      <c r="Q14" s="218"/>
      <c r="R14" s="218"/>
      <c r="S14" s="218"/>
      <c r="T14" s="218"/>
      <c r="U14" s="1"/>
      <c r="V14" s="55"/>
    </row>
    <row r="15" spans="1:22" ht="12.75" customHeight="1">
      <c r="A15" s="1"/>
      <c r="B15" s="1"/>
      <c r="C15" s="1"/>
      <c r="D15" s="1"/>
      <c r="E15" s="1"/>
      <c r="F15" s="1"/>
      <c r="G15" s="1"/>
      <c r="H15" s="1"/>
      <c r="I15" s="1"/>
      <c r="J15" s="1"/>
      <c r="K15" s="218"/>
      <c r="L15" s="218"/>
      <c r="M15" s="218"/>
      <c r="N15" s="218"/>
      <c r="O15" s="218"/>
      <c r="P15" s="218"/>
      <c r="Q15" s="218"/>
      <c r="R15" s="218"/>
      <c r="S15" s="218"/>
      <c r="T15" s="218"/>
      <c r="U15" s="1"/>
      <c r="V15" s="55"/>
    </row>
    <row r="16" spans="1:22" ht="12.75" customHeight="1">
      <c r="A16" s="1"/>
      <c r="B16" s="1"/>
      <c r="C16" s="1"/>
      <c r="D16" s="1"/>
      <c r="E16" s="1"/>
      <c r="F16" s="1"/>
      <c r="G16" s="1"/>
      <c r="H16" s="1"/>
      <c r="I16" s="1"/>
      <c r="J16" s="1"/>
      <c r="K16" s="55"/>
      <c r="L16" s="55"/>
      <c r="M16" s="55"/>
      <c r="N16" s="55"/>
      <c r="O16" s="55"/>
      <c r="P16" s="55"/>
      <c r="Q16" s="55"/>
      <c r="R16" s="55"/>
      <c r="S16" s="55"/>
      <c r="T16" s="55"/>
      <c r="U16" s="55"/>
      <c r="V16" s="55"/>
    </row>
    <row r="17" spans="1:22" ht="12.75" customHeight="1">
      <c r="A17" s="1"/>
      <c r="B17" s="1"/>
      <c r="C17" s="1"/>
      <c r="D17" s="1"/>
      <c r="E17" s="1"/>
      <c r="F17" s="1"/>
      <c r="G17" s="1"/>
      <c r="H17" s="1"/>
      <c r="I17" s="1"/>
      <c r="J17" s="1"/>
      <c r="K17" s="108"/>
      <c r="L17" s="109"/>
      <c r="M17" s="55"/>
      <c r="N17" s="85"/>
      <c r="O17" s="86"/>
      <c r="P17" s="87"/>
      <c r="Q17" s="55"/>
      <c r="R17" s="55"/>
      <c r="S17" s="85"/>
      <c r="T17" s="87"/>
      <c r="U17" s="55"/>
      <c r="V17" s="55"/>
    </row>
    <row r="18" spans="1:22" ht="12.75" customHeight="1">
      <c r="A18" s="1"/>
      <c r="B18" s="1"/>
      <c r="C18" s="1"/>
      <c r="D18" s="1"/>
      <c r="E18" s="1"/>
      <c r="F18" s="1"/>
      <c r="G18" s="1"/>
      <c r="H18" s="1"/>
      <c r="I18" s="1"/>
      <c r="J18" s="1"/>
      <c r="K18" s="221" t="s">
        <v>4</v>
      </c>
      <c r="L18" s="222"/>
      <c r="M18" s="5"/>
      <c r="N18" s="221" t="s">
        <v>6</v>
      </c>
      <c r="O18" s="234"/>
      <c r="P18" s="222"/>
      <c r="Q18" s="5"/>
      <c r="R18" s="5"/>
      <c r="S18" s="221" t="s">
        <v>7</v>
      </c>
      <c r="T18" s="222"/>
      <c r="U18" s="55"/>
      <c r="V18" s="55"/>
    </row>
    <row r="19" spans="1:22" ht="12.75" customHeight="1">
      <c r="A19" s="1"/>
      <c r="B19" s="1"/>
      <c r="C19" s="1"/>
      <c r="D19" s="1"/>
      <c r="E19" s="1"/>
      <c r="F19" s="1"/>
      <c r="G19" s="1"/>
      <c r="H19" s="1"/>
      <c r="I19" s="1"/>
      <c r="J19" s="1"/>
      <c r="K19" s="72"/>
      <c r="L19" s="89"/>
      <c r="M19" s="55"/>
      <c r="N19" s="72"/>
      <c r="O19" s="88"/>
      <c r="P19" s="89"/>
      <c r="Q19" s="55"/>
      <c r="R19" s="55"/>
      <c r="S19" s="72"/>
      <c r="T19" s="89"/>
      <c r="U19" s="55"/>
      <c r="V19" s="55"/>
    </row>
    <row r="20" spans="1:22" ht="12.75">
      <c r="A20" s="1"/>
      <c r="B20" s="1"/>
      <c r="C20" s="1"/>
      <c r="D20" s="1"/>
      <c r="E20" s="1"/>
      <c r="F20" s="1"/>
      <c r="G20" s="1"/>
      <c r="H20" s="1"/>
      <c r="I20" s="1"/>
      <c r="J20" s="1"/>
      <c r="K20" s="202">
        <f>(K22-20)/5</f>
        <v>1</v>
      </c>
      <c r="L20" s="203"/>
      <c r="M20" s="5"/>
      <c r="N20" s="202">
        <f>(N22-20)/2</f>
        <v>2</v>
      </c>
      <c r="O20" s="235"/>
      <c r="P20" s="203"/>
      <c r="Q20" s="5"/>
      <c r="R20" s="5"/>
      <c r="S20" s="202">
        <f>(T22-20)/2</f>
        <v>-4</v>
      </c>
      <c r="T20" s="203"/>
      <c r="U20" s="55"/>
      <c r="V20" s="55"/>
    </row>
    <row r="21" spans="1:22" ht="12.75">
      <c r="A21" s="1"/>
      <c r="B21" s="1"/>
      <c r="C21" s="1"/>
      <c r="D21" s="1"/>
      <c r="E21" s="1"/>
      <c r="F21" s="1"/>
      <c r="G21" s="1"/>
      <c r="H21" s="1"/>
      <c r="I21" s="1"/>
      <c r="J21" s="1"/>
      <c r="K21" s="72"/>
      <c r="L21" s="89"/>
      <c r="M21" s="55"/>
      <c r="N21" s="72"/>
      <c r="O21" s="88"/>
      <c r="P21" s="89"/>
      <c r="Q21" s="55"/>
      <c r="R21" s="55"/>
      <c r="S21" s="72"/>
      <c r="T21" s="89"/>
      <c r="U21" s="55"/>
      <c r="V21" s="55"/>
    </row>
    <row r="22" spans="1:22" ht="12.75">
      <c r="A22" s="1"/>
      <c r="B22" s="1"/>
      <c r="C22" s="1"/>
      <c r="D22" s="1"/>
      <c r="E22" s="1"/>
      <c r="F22" s="1"/>
      <c r="G22" s="1"/>
      <c r="H22" s="1"/>
      <c r="I22" s="1"/>
      <c r="J22" s="1"/>
      <c r="K22" s="72">
        <v>25</v>
      </c>
      <c r="L22" s="89"/>
      <c r="M22" s="55"/>
      <c r="N22" s="72">
        <v>24</v>
      </c>
      <c r="O22" s="88"/>
      <c r="P22" s="89"/>
      <c r="Q22" s="55"/>
      <c r="R22" s="55"/>
      <c r="S22" s="72"/>
      <c r="T22" s="89">
        <v>12</v>
      </c>
      <c r="U22" s="55"/>
      <c r="V22" s="55"/>
    </row>
    <row r="23" spans="1:22" ht="12.75">
      <c r="A23" s="1"/>
      <c r="B23" s="1"/>
      <c r="C23" s="1"/>
      <c r="D23" s="1"/>
      <c r="E23" s="1"/>
      <c r="F23" s="1"/>
      <c r="G23" s="1"/>
      <c r="H23" s="1"/>
      <c r="I23" s="1"/>
      <c r="J23" s="1"/>
      <c r="K23" s="73"/>
      <c r="L23" s="91"/>
      <c r="M23" s="55"/>
      <c r="N23" s="73"/>
      <c r="O23" s="90"/>
      <c r="P23" s="91"/>
      <c r="Q23" s="55"/>
      <c r="R23" s="55"/>
      <c r="S23" s="73"/>
      <c r="T23" s="91"/>
      <c r="U23" s="55"/>
      <c r="V23" s="55"/>
    </row>
    <row r="24" spans="1:22" ht="12.75">
      <c r="A24" s="1"/>
      <c r="B24" s="1"/>
      <c r="C24" s="1"/>
      <c r="D24" s="1"/>
      <c r="E24" s="1"/>
      <c r="F24" s="1"/>
      <c r="G24" s="1"/>
      <c r="H24" s="1"/>
      <c r="I24" s="1"/>
      <c r="J24" s="1"/>
      <c r="K24" s="55"/>
      <c r="L24" s="55"/>
      <c r="M24" s="55"/>
      <c r="N24" s="55"/>
      <c r="O24" s="55"/>
      <c r="P24" s="55"/>
      <c r="Q24" s="55"/>
      <c r="R24" s="55"/>
      <c r="S24" s="55"/>
      <c r="T24" s="55"/>
      <c r="U24" s="55"/>
      <c r="V24" s="55"/>
    </row>
    <row r="25" spans="1:22" ht="12.75">
      <c r="A25" s="1"/>
      <c r="B25" s="1"/>
      <c r="C25" s="1"/>
      <c r="D25" s="1"/>
      <c r="E25" s="1"/>
      <c r="F25" s="1"/>
      <c r="G25" s="1"/>
      <c r="H25" s="1"/>
      <c r="I25" s="1"/>
      <c r="J25" s="1"/>
      <c r="K25" s="55"/>
      <c r="L25" s="55"/>
      <c r="M25" s="55"/>
      <c r="N25" s="55"/>
      <c r="O25" s="55"/>
      <c r="P25" s="55"/>
      <c r="Q25" s="55"/>
      <c r="R25" s="55"/>
      <c r="S25" s="55"/>
      <c r="T25" s="55"/>
      <c r="U25" s="55"/>
      <c r="V25" s="55"/>
    </row>
    <row r="26" spans="1:22" ht="12.75">
      <c r="A26" s="1"/>
      <c r="B26" s="1"/>
      <c r="C26" s="1"/>
      <c r="D26" s="1"/>
      <c r="E26" s="1"/>
      <c r="F26" s="1"/>
      <c r="G26" s="1"/>
      <c r="H26" s="1"/>
      <c r="I26" s="1"/>
      <c r="J26" s="1"/>
      <c r="K26" s="55"/>
      <c r="L26" s="55"/>
      <c r="M26" s="55"/>
      <c r="N26" s="55"/>
      <c r="O26" s="55"/>
      <c r="P26" s="55"/>
      <c r="Q26" s="55"/>
      <c r="R26" s="55"/>
      <c r="S26" s="55"/>
      <c r="T26" s="55"/>
      <c r="U26" s="55"/>
      <c r="V26" s="55"/>
    </row>
    <row r="27" spans="1:22" ht="12.75">
      <c r="A27" s="1"/>
      <c r="B27" s="1"/>
      <c r="C27" s="1"/>
      <c r="D27" s="1"/>
      <c r="E27" s="1"/>
      <c r="F27" s="1"/>
      <c r="G27" s="1"/>
      <c r="H27" s="1"/>
      <c r="I27" s="1"/>
      <c r="J27" s="1"/>
      <c r="K27" s="55"/>
      <c r="L27" s="55"/>
      <c r="M27" s="55"/>
      <c r="N27" s="245" t="s">
        <v>34</v>
      </c>
      <c r="O27" s="246"/>
      <c r="P27" s="248"/>
      <c r="Q27" s="248"/>
      <c r="R27" s="248"/>
      <c r="S27" s="248"/>
      <c r="T27" s="249"/>
      <c r="U27" s="55"/>
      <c r="V27" s="55"/>
    </row>
    <row r="28" spans="1:22" ht="12.75">
      <c r="A28" s="1"/>
      <c r="B28" s="1"/>
      <c r="C28" s="1"/>
      <c r="D28" s="1"/>
      <c r="E28" s="1"/>
      <c r="F28" s="1"/>
      <c r="G28" s="1"/>
      <c r="H28" s="1"/>
      <c r="I28" s="1"/>
      <c r="J28" s="1"/>
      <c r="K28" s="55"/>
      <c r="L28" s="55"/>
      <c r="M28" s="55"/>
      <c r="N28" s="58"/>
      <c r="O28" s="57"/>
      <c r="P28" s="57"/>
      <c r="Q28" s="57"/>
      <c r="R28" s="57"/>
      <c r="S28" s="57"/>
      <c r="T28" s="77"/>
      <c r="U28" s="55"/>
      <c r="V28" s="55"/>
    </row>
    <row r="29" spans="1:22" ht="12.75">
      <c r="A29" s="1"/>
      <c r="B29" s="1"/>
      <c r="C29" s="1"/>
      <c r="D29" s="1"/>
      <c r="E29" s="1"/>
      <c r="F29" s="1"/>
      <c r="G29" s="1"/>
      <c r="H29" s="1"/>
      <c r="I29" s="1"/>
      <c r="J29" s="1"/>
      <c r="K29" s="55"/>
      <c r="L29" s="55"/>
      <c r="M29" s="55"/>
      <c r="N29" s="233">
        <f>F53</f>
        <v>0</v>
      </c>
      <c r="O29" s="229"/>
      <c r="P29" s="229"/>
      <c r="Q29" s="79"/>
      <c r="R29" s="79"/>
      <c r="S29" s="229">
        <f>IF(F54=F53,"",F54)</f>
        <v>4</v>
      </c>
      <c r="T29" s="230"/>
      <c r="U29" s="55"/>
      <c r="V29" s="55"/>
    </row>
    <row r="30" spans="1:22" ht="12.75">
      <c r="A30" s="1"/>
      <c r="B30" s="1"/>
      <c r="C30" s="1"/>
      <c r="D30" s="1"/>
      <c r="E30" s="1"/>
      <c r="F30" s="1"/>
      <c r="G30" s="1"/>
      <c r="H30" s="1"/>
      <c r="I30" s="1"/>
      <c r="J30" s="1"/>
      <c r="K30" s="55"/>
      <c r="L30" s="55"/>
      <c r="M30" s="55"/>
      <c r="N30" s="55"/>
      <c r="O30" s="55"/>
      <c r="P30" s="55"/>
      <c r="Q30" s="55"/>
      <c r="R30" s="55"/>
      <c r="S30" s="55"/>
      <c r="T30" s="55"/>
      <c r="U30" s="55"/>
      <c r="V30" s="55"/>
    </row>
    <row r="31" spans="1:22" ht="14.25">
      <c r="A31" s="1"/>
      <c r="B31" s="1"/>
      <c r="C31" s="1"/>
      <c r="D31" s="1"/>
      <c r="E31" s="1"/>
      <c r="F31" s="1"/>
      <c r="G31" s="1"/>
      <c r="H31" s="1"/>
      <c r="I31" s="1"/>
      <c r="J31" s="1"/>
      <c r="K31" s="55"/>
      <c r="L31" s="55"/>
      <c r="M31" s="55"/>
      <c r="N31" s="245" t="s">
        <v>41</v>
      </c>
      <c r="O31" s="246"/>
      <c r="P31" s="246"/>
      <c r="Q31" s="246"/>
      <c r="R31" s="246"/>
      <c r="S31" s="246"/>
      <c r="T31" s="247"/>
      <c r="U31" s="55"/>
      <c r="V31" s="55"/>
    </row>
    <row r="32" spans="1:22" ht="12.75">
      <c r="A32" s="1"/>
      <c r="B32" s="1"/>
      <c r="C32" s="1"/>
      <c r="D32" s="1"/>
      <c r="E32" s="1"/>
      <c r="F32" s="1"/>
      <c r="G32" s="1"/>
      <c r="H32" s="1"/>
      <c r="I32" s="1"/>
      <c r="J32" s="1"/>
      <c r="K32" s="55"/>
      <c r="L32" s="55"/>
      <c r="M32" s="55"/>
      <c r="N32" s="59" t="s">
        <v>17</v>
      </c>
      <c r="O32" s="54"/>
      <c r="P32" s="54"/>
      <c r="Q32" s="231" t="s">
        <v>36</v>
      </c>
      <c r="R32" s="231"/>
      <c r="S32" s="227">
        <f>-2*K20*N20</f>
        <v>-4</v>
      </c>
      <c r="T32" s="228"/>
      <c r="U32" s="55"/>
      <c r="V32" s="55"/>
    </row>
    <row r="33" spans="1:22" ht="12.75">
      <c r="A33" s="1"/>
      <c r="B33" s="1"/>
      <c r="C33" s="1"/>
      <c r="D33" s="1"/>
      <c r="E33" s="1"/>
      <c r="F33" s="1"/>
      <c r="G33" s="1"/>
      <c r="H33" s="1"/>
      <c r="I33" s="1"/>
      <c r="J33" s="1"/>
      <c r="K33" s="55"/>
      <c r="L33" s="55"/>
      <c r="M33" s="55"/>
      <c r="N33" s="60"/>
      <c r="O33" s="80"/>
      <c r="P33" s="80"/>
      <c r="Q33" s="232" t="s">
        <v>37</v>
      </c>
      <c r="R33" s="232"/>
      <c r="S33" s="229">
        <f>K20*N20^2+S20</f>
        <v>0</v>
      </c>
      <c r="T33" s="230"/>
      <c r="U33" s="55"/>
      <c r="V33" s="55"/>
    </row>
    <row r="34" spans="1:22" ht="12.75">
      <c r="A34" s="1"/>
      <c r="B34" s="1"/>
      <c r="C34" s="1"/>
      <c r="D34" s="1"/>
      <c r="E34" s="1"/>
      <c r="F34" s="1"/>
      <c r="G34" s="1"/>
      <c r="H34" s="1"/>
      <c r="I34" s="1"/>
      <c r="J34" s="1"/>
      <c r="K34" s="55"/>
      <c r="L34" s="55"/>
      <c r="M34" s="55"/>
      <c r="N34" s="55"/>
      <c r="O34" s="55"/>
      <c r="P34" s="55"/>
      <c r="Q34" s="55"/>
      <c r="R34" s="55"/>
      <c r="S34" s="55"/>
      <c r="T34" s="55"/>
      <c r="U34" s="55"/>
      <c r="V34" s="55"/>
    </row>
    <row r="35" spans="1:22" ht="12.75">
      <c r="A35" s="1"/>
      <c r="B35" s="1"/>
      <c r="C35" s="1"/>
      <c r="D35" s="1"/>
      <c r="E35" s="1"/>
      <c r="F35" s="1"/>
      <c r="G35" s="1"/>
      <c r="H35" s="1"/>
      <c r="I35" s="1"/>
      <c r="J35" s="1"/>
      <c r="K35" s="55"/>
      <c r="L35" s="55"/>
      <c r="M35" s="55"/>
      <c r="N35" s="55"/>
      <c r="O35" s="55"/>
      <c r="P35" s="55"/>
      <c r="Q35" s="55"/>
      <c r="R35" s="55"/>
      <c r="S35" s="55"/>
      <c r="T35" s="55"/>
      <c r="U35" s="55"/>
      <c r="V35" s="55"/>
    </row>
    <row r="36" spans="1:22" ht="12.75">
      <c r="A36" s="1"/>
      <c r="B36" s="1"/>
      <c r="C36" s="1"/>
      <c r="D36" s="1"/>
      <c r="E36" s="1"/>
      <c r="F36" s="1"/>
      <c r="G36" s="1"/>
      <c r="H36" s="1"/>
      <c r="I36" s="1"/>
      <c r="J36" s="1"/>
      <c r="K36" s="55"/>
      <c r="L36" s="55"/>
      <c r="M36" s="55"/>
      <c r="N36" s="55"/>
      <c r="O36" s="55"/>
      <c r="P36" s="55"/>
      <c r="Q36" s="55"/>
      <c r="R36" s="55"/>
      <c r="S36" s="55"/>
      <c r="T36" s="55"/>
      <c r="U36" s="55"/>
      <c r="V36" s="55"/>
    </row>
    <row r="37" spans="1:22" ht="12.75">
      <c r="A37" s="1"/>
      <c r="B37" s="1"/>
      <c r="C37" s="1"/>
      <c r="D37" s="1"/>
      <c r="E37" s="1"/>
      <c r="F37" s="1"/>
      <c r="G37" s="1"/>
      <c r="H37" s="1"/>
      <c r="I37" s="1"/>
      <c r="J37" s="1"/>
      <c r="K37" s="55"/>
      <c r="L37" s="55"/>
      <c r="M37" s="55"/>
      <c r="N37" s="55"/>
      <c r="O37" s="55"/>
      <c r="P37" s="55"/>
      <c r="Q37" s="55"/>
      <c r="R37" s="55"/>
      <c r="S37" s="55"/>
      <c r="T37" s="55"/>
      <c r="U37" s="55"/>
      <c r="V37" s="55"/>
    </row>
    <row r="38" spans="1:22" ht="12.75">
      <c r="A38" s="1"/>
      <c r="B38" s="1"/>
      <c r="C38" s="1"/>
      <c r="D38" s="1"/>
      <c r="E38" s="1"/>
      <c r="F38" s="1"/>
      <c r="G38" s="1"/>
      <c r="H38" s="1"/>
      <c r="I38" s="1"/>
      <c r="J38" s="1"/>
      <c r="K38" s="55"/>
      <c r="L38" s="55"/>
      <c r="M38" s="55"/>
      <c r="N38" s="55"/>
      <c r="O38" s="55"/>
      <c r="P38" s="55"/>
      <c r="Q38" s="55"/>
      <c r="R38" s="55"/>
      <c r="S38" s="55"/>
      <c r="T38" s="56" t="s">
        <v>5</v>
      </c>
      <c r="U38" s="55"/>
      <c r="V38" s="55"/>
    </row>
    <row r="39" spans="1:22" ht="12.75">
      <c r="A39" s="1"/>
      <c r="B39" s="1"/>
      <c r="C39" s="1"/>
      <c r="D39" s="1"/>
      <c r="E39" s="1"/>
      <c r="F39" s="1"/>
      <c r="G39" s="1"/>
      <c r="H39" s="1"/>
      <c r="I39" s="1"/>
      <c r="J39" s="1"/>
      <c r="K39" s="55"/>
      <c r="L39" s="55"/>
      <c r="M39" s="55"/>
      <c r="N39" s="55"/>
      <c r="O39" s="55"/>
      <c r="P39" s="55"/>
      <c r="Q39" s="55"/>
      <c r="R39" s="55"/>
      <c r="S39" s="55"/>
      <c r="T39" s="55"/>
      <c r="U39" s="55"/>
      <c r="V39" s="55"/>
    </row>
    <row r="40" spans="1:22" ht="12.75">
      <c r="A40" s="1"/>
      <c r="B40" s="1"/>
      <c r="C40" s="1"/>
      <c r="D40" s="1"/>
      <c r="E40" s="1"/>
      <c r="F40" s="1"/>
      <c r="G40" s="1"/>
      <c r="H40" s="1"/>
      <c r="I40" s="1"/>
      <c r="J40" s="1"/>
      <c r="K40" s="1"/>
      <c r="L40" s="1"/>
      <c r="M40" s="1"/>
      <c r="N40" s="1"/>
      <c r="O40" s="1"/>
      <c r="P40" s="1"/>
      <c r="Q40" s="1"/>
      <c r="R40" s="1"/>
      <c r="S40" s="1"/>
      <c r="T40" s="1"/>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46" spans="1:22" ht="12.75">
      <c r="A46" s="1"/>
      <c r="B46" s="1"/>
      <c r="C46" s="1"/>
      <c r="D46" s="1"/>
      <c r="E46" s="1"/>
      <c r="F46" s="1"/>
      <c r="G46" s="1"/>
      <c r="H46" s="1"/>
      <c r="I46" s="1"/>
      <c r="J46" s="1"/>
      <c r="K46" s="1"/>
      <c r="L46" s="1"/>
      <c r="M46" s="1"/>
      <c r="N46" s="1"/>
      <c r="O46" s="1"/>
      <c r="P46" s="1"/>
      <c r="Q46" s="1"/>
      <c r="R46" s="1"/>
      <c r="S46" s="1"/>
      <c r="T46" s="1"/>
      <c r="U46" s="1"/>
      <c r="V46" s="1"/>
    </row>
    <row r="47" spans="1:22" ht="12.75">
      <c r="A47" s="1"/>
      <c r="B47" s="1"/>
      <c r="C47" s="1"/>
      <c r="D47" s="1"/>
      <c r="E47" s="1"/>
      <c r="F47" s="1"/>
      <c r="G47" s="1"/>
      <c r="H47" s="1"/>
      <c r="I47" s="1"/>
      <c r="J47" s="1"/>
      <c r="K47" s="1"/>
      <c r="L47" s="1"/>
      <c r="M47" s="1"/>
      <c r="N47" s="1"/>
      <c r="O47" s="1"/>
      <c r="P47" s="1"/>
      <c r="Q47" s="1"/>
      <c r="R47" s="1"/>
      <c r="S47" s="1"/>
      <c r="T47" s="1"/>
      <c r="U47" s="1"/>
      <c r="V47" s="1"/>
    </row>
    <row r="48" spans="1:22" ht="12.75">
      <c r="A48" s="1"/>
      <c r="B48" s="1"/>
      <c r="C48" s="1"/>
      <c r="D48" s="1"/>
      <c r="E48" s="1"/>
      <c r="F48" s="1"/>
      <c r="G48" s="1"/>
      <c r="H48" s="1"/>
      <c r="I48" s="1"/>
      <c r="J48" s="1"/>
      <c r="K48" s="1"/>
      <c r="L48" s="1"/>
      <c r="M48" s="1"/>
      <c r="N48" s="1"/>
      <c r="O48" s="1"/>
      <c r="P48" s="1"/>
      <c r="Q48" s="1"/>
      <c r="R48" s="1"/>
      <c r="S48" s="1"/>
      <c r="T48" s="1"/>
      <c r="U48" s="1"/>
      <c r="V48" s="1"/>
    </row>
    <row r="50" spans="2:4" ht="12.75">
      <c r="B50">
        <v>0</v>
      </c>
      <c r="C50">
        <f>(B50-20)/2</f>
        <v>-10</v>
      </c>
      <c r="D50">
        <f aca="true" t="shared" si="0" ref="D50:D90">$K$20*(C50-$N$20)^2+$S$20</f>
        <v>140</v>
      </c>
    </row>
    <row r="51" spans="2:6" ht="12.75">
      <c r="B51">
        <v>1</v>
      </c>
      <c r="C51">
        <f aca="true" t="shared" si="1" ref="C51:C90">(B51-20)/2</f>
        <v>-9.5</v>
      </c>
      <c r="D51">
        <f t="shared" si="0"/>
        <v>128.25</v>
      </c>
      <c r="F51" t="b">
        <f>IF(K20=0,FALSE,TRUE)</f>
        <v>1</v>
      </c>
    </row>
    <row r="52" spans="2:6" ht="12.75">
      <c r="B52">
        <v>2</v>
      </c>
      <c r="C52">
        <f t="shared" si="1"/>
        <v>-9</v>
      </c>
      <c r="D52">
        <f t="shared" si="0"/>
        <v>117</v>
      </c>
      <c r="F52">
        <f>IF(F51=TRUE,-S20/K20,-1)</f>
        <v>4</v>
      </c>
    </row>
    <row r="53" spans="2:6" ht="12.75">
      <c r="B53">
        <v>3</v>
      </c>
      <c r="C53">
        <f t="shared" si="1"/>
        <v>-8.5</v>
      </c>
      <c r="D53">
        <f t="shared" si="0"/>
        <v>106.25</v>
      </c>
      <c r="F53">
        <f>IF(F52&lt;0,"",N20-SQRT(F52))</f>
        <v>0</v>
      </c>
    </row>
    <row r="54" spans="2:6" ht="12.75">
      <c r="B54">
        <v>4</v>
      </c>
      <c r="C54">
        <f t="shared" si="1"/>
        <v>-8</v>
      </c>
      <c r="D54">
        <f t="shared" si="0"/>
        <v>96</v>
      </c>
      <c r="F54">
        <f>IF(F52&lt;0,"",N20+SQRT(F52))</f>
        <v>4</v>
      </c>
    </row>
    <row r="55" spans="2:6" ht="12.75">
      <c r="B55">
        <v>5</v>
      </c>
      <c r="C55">
        <f t="shared" si="1"/>
        <v>-7.5</v>
      </c>
      <c r="D55">
        <f t="shared" si="0"/>
        <v>86.25</v>
      </c>
      <c r="F55" t="str">
        <f>IF(S20&gt;0,"+","-")</f>
        <v>-</v>
      </c>
    </row>
    <row r="56" spans="2:4" ht="12.75">
      <c r="B56">
        <v>6</v>
      </c>
      <c r="C56">
        <f t="shared" si="1"/>
        <v>-7</v>
      </c>
      <c r="D56">
        <f t="shared" si="0"/>
        <v>77</v>
      </c>
    </row>
    <row r="57" spans="2:4" ht="12.75">
      <c r="B57">
        <v>7</v>
      </c>
      <c r="C57">
        <f t="shared" si="1"/>
        <v>-6.5</v>
      </c>
      <c r="D57">
        <f t="shared" si="0"/>
        <v>68.25</v>
      </c>
    </row>
    <row r="58" spans="2:4" ht="12.75">
      <c r="B58">
        <v>8</v>
      </c>
      <c r="C58">
        <f t="shared" si="1"/>
        <v>-6</v>
      </c>
      <c r="D58">
        <f t="shared" si="0"/>
        <v>60</v>
      </c>
    </row>
    <row r="59" spans="2:4" ht="12.75">
      <c r="B59">
        <v>9</v>
      </c>
      <c r="C59">
        <f t="shared" si="1"/>
        <v>-5.5</v>
      </c>
      <c r="D59">
        <f t="shared" si="0"/>
        <v>52.25</v>
      </c>
    </row>
    <row r="60" spans="2:4" ht="12.75">
      <c r="B60">
        <v>10</v>
      </c>
      <c r="C60">
        <f t="shared" si="1"/>
        <v>-5</v>
      </c>
      <c r="D60">
        <f t="shared" si="0"/>
        <v>45</v>
      </c>
    </row>
    <row r="61" spans="2:4" ht="12.75">
      <c r="B61">
        <v>11</v>
      </c>
      <c r="C61">
        <f t="shared" si="1"/>
        <v>-4.5</v>
      </c>
      <c r="D61">
        <f t="shared" si="0"/>
        <v>38.25</v>
      </c>
    </row>
    <row r="62" spans="2:4" ht="12.75">
      <c r="B62">
        <v>12</v>
      </c>
      <c r="C62">
        <f t="shared" si="1"/>
        <v>-4</v>
      </c>
      <c r="D62">
        <f t="shared" si="0"/>
        <v>32</v>
      </c>
    </row>
    <row r="63" spans="2:4" ht="12.75">
      <c r="B63">
        <v>13</v>
      </c>
      <c r="C63">
        <f t="shared" si="1"/>
        <v>-3.5</v>
      </c>
      <c r="D63">
        <f t="shared" si="0"/>
        <v>26.25</v>
      </c>
    </row>
    <row r="64" spans="2:4" ht="12.75">
      <c r="B64">
        <v>14</v>
      </c>
      <c r="C64">
        <f t="shared" si="1"/>
        <v>-3</v>
      </c>
      <c r="D64">
        <f t="shared" si="0"/>
        <v>21</v>
      </c>
    </row>
    <row r="65" spans="2:4" ht="12.75">
      <c r="B65">
        <v>15</v>
      </c>
      <c r="C65">
        <f t="shared" si="1"/>
        <v>-2.5</v>
      </c>
      <c r="D65">
        <f t="shared" si="0"/>
        <v>16.25</v>
      </c>
    </row>
    <row r="66" spans="2:4" ht="12.75">
      <c r="B66">
        <v>16</v>
      </c>
      <c r="C66">
        <f t="shared" si="1"/>
        <v>-2</v>
      </c>
      <c r="D66">
        <f t="shared" si="0"/>
        <v>12</v>
      </c>
    </row>
    <row r="67" spans="2:4" ht="12.75">
      <c r="B67">
        <v>17</v>
      </c>
      <c r="C67">
        <f t="shared" si="1"/>
        <v>-1.5</v>
      </c>
      <c r="D67">
        <f t="shared" si="0"/>
        <v>8.25</v>
      </c>
    </row>
    <row r="68" spans="2:4" ht="12.75">
      <c r="B68">
        <v>18</v>
      </c>
      <c r="C68">
        <f t="shared" si="1"/>
        <v>-1</v>
      </c>
      <c r="D68">
        <f t="shared" si="0"/>
        <v>5</v>
      </c>
    </row>
    <row r="69" spans="2:4" ht="12.75">
      <c r="B69">
        <v>19</v>
      </c>
      <c r="C69">
        <f t="shared" si="1"/>
        <v>-0.5</v>
      </c>
      <c r="D69">
        <f t="shared" si="0"/>
        <v>2.25</v>
      </c>
    </row>
    <row r="70" spans="2:4" ht="12.75">
      <c r="B70">
        <v>20</v>
      </c>
      <c r="C70">
        <f t="shared" si="1"/>
        <v>0</v>
      </c>
      <c r="D70">
        <f t="shared" si="0"/>
        <v>0</v>
      </c>
    </row>
    <row r="71" spans="2:4" ht="12.75">
      <c r="B71">
        <v>21</v>
      </c>
      <c r="C71">
        <f t="shared" si="1"/>
        <v>0.5</v>
      </c>
      <c r="D71">
        <f t="shared" si="0"/>
        <v>-1.75</v>
      </c>
    </row>
    <row r="72" spans="2:4" ht="12.75">
      <c r="B72">
        <v>22</v>
      </c>
      <c r="C72">
        <f t="shared" si="1"/>
        <v>1</v>
      </c>
      <c r="D72">
        <f t="shared" si="0"/>
        <v>-3</v>
      </c>
    </row>
    <row r="73" spans="2:4" ht="12.75">
      <c r="B73">
        <v>23</v>
      </c>
      <c r="C73">
        <f t="shared" si="1"/>
        <v>1.5</v>
      </c>
      <c r="D73">
        <f t="shared" si="0"/>
        <v>-3.75</v>
      </c>
    </row>
    <row r="74" spans="2:4" ht="12.75">
      <c r="B74">
        <v>24</v>
      </c>
      <c r="C74">
        <f t="shared" si="1"/>
        <v>2</v>
      </c>
      <c r="D74">
        <f t="shared" si="0"/>
        <v>-4</v>
      </c>
    </row>
    <row r="75" spans="2:4" ht="12.75">
      <c r="B75">
        <v>25</v>
      </c>
      <c r="C75">
        <f t="shared" si="1"/>
        <v>2.5</v>
      </c>
      <c r="D75">
        <f t="shared" si="0"/>
        <v>-3.75</v>
      </c>
    </row>
    <row r="76" spans="2:4" ht="12.75">
      <c r="B76">
        <v>26</v>
      </c>
      <c r="C76">
        <f t="shared" si="1"/>
        <v>3</v>
      </c>
      <c r="D76">
        <f t="shared" si="0"/>
        <v>-3</v>
      </c>
    </row>
    <row r="77" spans="2:4" ht="12.75">
      <c r="B77">
        <v>27</v>
      </c>
      <c r="C77">
        <f t="shared" si="1"/>
        <v>3.5</v>
      </c>
      <c r="D77">
        <f t="shared" si="0"/>
        <v>-1.75</v>
      </c>
    </row>
    <row r="78" spans="2:4" ht="12.75">
      <c r="B78">
        <v>28</v>
      </c>
      <c r="C78">
        <f t="shared" si="1"/>
        <v>4</v>
      </c>
      <c r="D78">
        <f t="shared" si="0"/>
        <v>0</v>
      </c>
    </row>
    <row r="79" spans="2:4" ht="12.75">
      <c r="B79">
        <v>29</v>
      </c>
      <c r="C79">
        <f t="shared" si="1"/>
        <v>4.5</v>
      </c>
      <c r="D79">
        <f t="shared" si="0"/>
        <v>2.25</v>
      </c>
    </row>
    <row r="80" spans="2:4" ht="12.75">
      <c r="B80">
        <v>30</v>
      </c>
      <c r="C80">
        <f t="shared" si="1"/>
        <v>5</v>
      </c>
      <c r="D80">
        <f t="shared" si="0"/>
        <v>5</v>
      </c>
    </row>
    <row r="81" spans="2:4" ht="12.75">
      <c r="B81">
        <v>31</v>
      </c>
      <c r="C81">
        <f t="shared" si="1"/>
        <v>5.5</v>
      </c>
      <c r="D81">
        <f t="shared" si="0"/>
        <v>8.25</v>
      </c>
    </row>
    <row r="82" spans="2:4" ht="12.75">
      <c r="B82">
        <v>32</v>
      </c>
      <c r="C82">
        <f t="shared" si="1"/>
        <v>6</v>
      </c>
      <c r="D82">
        <f t="shared" si="0"/>
        <v>12</v>
      </c>
    </row>
    <row r="83" spans="2:4" ht="12.75">
      <c r="B83">
        <v>33</v>
      </c>
      <c r="C83">
        <f t="shared" si="1"/>
        <v>6.5</v>
      </c>
      <c r="D83">
        <f t="shared" si="0"/>
        <v>16.25</v>
      </c>
    </row>
    <row r="84" spans="2:4" ht="12.75">
      <c r="B84">
        <v>34</v>
      </c>
      <c r="C84">
        <f t="shared" si="1"/>
        <v>7</v>
      </c>
      <c r="D84">
        <f t="shared" si="0"/>
        <v>21</v>
      </c>
    </row>
    <row r="85" spans="2:4" ht="12.75">
      <c r="B85">
        <v>35</v>
      </c>
      <c r="C85">
        <f t="shared" si="1"/>
        <v>7.5</v>
      </c>
      <c r="D85">
        <f t="shared" si="0"/>
        <v>26.25</v>
      </c>
    </row>
    <row r="86" spans="2:4" ht="12.75">
      <c r="B86">
        <v>36</v>
      </c>
      <c r="C86">
        <f t="shared" si="1"/>
        <v>8</v>
      </c>
      <c r="D86">
        <f t="shared" si="0"/>
        <v>32</v>
      </c>
    </row>
    <row r="87" spans="2:4" ht="12.75">
      <c r="B87">
        <v>37</v>
      </c>
      <c r="C87">
        <f t="shared" si="1"/>
        <v>8.5</v>
      </c>
      <c r="D87">
        <f t="shared" si="0"/>
        <v>38.25</v>
      </c>
    </row>
    <row r="88" spans="2:4" ht="12.75">
      <c r="B88">
        <v>38</v>
      </c>
      <c r="C88">
        <f t="shared" si="1"/>
        <v>9</v>
      </c>
      <c r="D88">
        <f t="shared" si="0"/>
        <v>45</v>
      </c>
    </row>
    <row r="89" spans="2:4" ht="12.75">
      <c r="B89">
        <v>39</v>
      </c>
      <c r="C89">
        <f t="shared" si="1"/>
        <v>9.5</v>
      </c>
      <c r="D89">
        <f t="shared" si="0"/>
        <v>52.25</v>
      </c>
    </row>
    <row r="90" spans="2:4" ht="12.75">
      <c r="B90">
        <v>40</v>
      </c>
      <c r="C90">
        <f t="shared" si="1"/>
        <v>10</v>
      </c>
      <c r="D90">
        <f t="shared" si="0"/>
        <v>60</v>
      </c>
    </row>
  </sheetData>
  <mergeCells count="28">
    <mergeCell ref="A1:D1"/>
    <mergeCell ref="N31:T31"/>
    <mergeCell ref="N27:T27"/>
    <mergeCell ref="K10:T11"/>
    <mergeCell ref="K14:T15"/>
    <mergeCell ref="K8:T9"/>
    <mergeCell ref="K6:T7"/>
    <mergeCell ref="K12:K13"/>
    <mergeCell ref="R12:R13"/>
    <mergeCell ref="T12:T13"/>
    <mergeCell ref="N12:N13"/>
    <mergeCell ref="P12:P13"/>
    <mergeCell ref="O12:O13"/>
    <mergeCell ref="Q12:Q13"/>
    <mergeCell ref="S33:T33"/>
    <mergeCell ref="Q32:R32"/>
    <mergeCell ref="Q33:R33"/>
    <mergeCell ref="S29:T29"/>
    <mergeCell ref="L12:M13"/>
    <mergeCell ref="K18:L18"/>
    <mergeCell ref="K20:L20"/>
    <mergeCell ref="S32:T32"/>
    <mergeCell ref="N29:P29"/>
    <mergeCell ref="S18:T18"/>
    <mergeCell ref="S20:T20"/>
    <mergeCell ref="N18:P18"/>
    <mergeCell ref="N20:P20"/>
    <mergeCell ref="S12:S13"/>
  </mergeCells>
  <hyperlinks>
    <hyperlink ref="T38" location="Start!D14"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Tabelle3"/>
  <dimension ref="A1:V93"/>
  <sheetViews>
    <sheetView showGridLines="0" showRowColHeaders="0" showOutlineSymbols="0" workbookViewId="0" topLeftCell="A1">
      <selection activeCell="P41" sqref="P41:R41"/>
    </sheetView>
  </sheetViews>
  <sheetFormatPr defaultColWidth="11.421875" defaultRowHeight="12.75"/>
  <cols>
    <col min="1" max="1" width="2.140625" style="0" customWidth="1"/>
    <col min="2" max="2" width="10.57421875" style="0" customWidth="1"/>
    <col min="10" max="10" width="3.7109375" style="0" customWidth="1"/>
    <col min="11" max="11" width="9.140625" style="0" customWidth="1"/>
    <col min="12" max="12" width="1.421875" style="0" customWidth="1"/>
    <col min="13" max="13" width="5.140625" style="0" customWidth="1"/>
    <col min="14" max="14" width="5.8515625" style="0" customWidth="1"/>
    <col min="15" max="15" width="4.57421875" style="0" customWidth="1"/>
    <col min="16" max="16" width="2.00390625" style="0" customWidth="1"/>
    <col min="17" max="17" width="3.140625" style="0" customWidth="1"/>
    <col min="18" max="18" width="2.7109375" style="0" customWidth="1"/>
    <col min="19" max="19" width="7.8515625" style="0" customWidth="1"/>
    <col min="20" max="20" width="0.2890625" style="0" customWidth="1"/>
    <col min="21" max="21" width="3.00390625" style="0" customWidth="1"/>
  </cols>
  <sheetData>
    <row r="1" spans="1:22" ht="12.75" customHeight="1">
      <c r="A1" s="244" t="s">
        <v>26</v>
      </c>
      <c r="B1" s="244"/>
      <c r="C1" s="244"/>
      <c r="D1" s="1"/>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c r="A3" s="1"/>
      <c r="B3" s="2"/>
      <c r="C3" s="2"/>
      <c r="D3" s="2"/>
      <c r="E3" s="2"/>
      <c r="F3" s="2"/>
      <c r="G3" s="2"/>
      <c r="H3" s="1"/>
      <c r="I3" s="1"/>
      <c r="J3" s="1"/>
      <c r="K3" s="1"/>
      <c r="L3" s="1"/>
      <c r="M3" s="1"/>
      <c r="N3" s="1"/>
      <c r="O3" s="1"/>
      <c r="P3" s="1"/>
      <c r="Q3" s="1"/>
      <c r="R3" s="1"/>
      <c r="S3" s="1"/>
      <c r="T3" s="1"/>
      <c r="U3" s="1"/>
      <c r="V3" s="1"/>
    </row>
    <row r="4" spans="1:22" ht="12.75" customHeight="1">
      <c r="A4" s="1"/>
      <c r="B4" s="3"/>
      <c r="C4" s="3"/>
      <c r="D4" s="3"/>
      <c r="E4" s="3"/>
      <c r="F4" s="3"/>
      <c r="G4" s="3"/>
      <c r="H4" s="1"/>
      <c r="I4" s="1"/>
      <c r="J4" s="1"/>
      <c r="K4" s="1"/>
      <c r="L4" s="1"/>
      <c r="M4" s="1"/>
      <c r="N4" s="1"/>
      <c r="O4" s="1"/>
      <c r="P4" s="1"/>
      <c r="Q4" s="1"/>
      <c r="R4" s="1"/>
      <c r="S4" s="1"/>
      <c r="T4" s="1"/>
      <c r="U4" s="1"/>
      <c r="V4" s="1"/>
    </row>
    <row r="5" spans="1:22" ht="12.75" customHeight="1">
      <c r="A5" s="1"/>
      <c r="B5" s="4"/>
      <c r="C5" s="4"/>
      <c r="D5" s="4"/>
      <c r="E5" s="4"/>
      <c r="F5" s="4"/>
      <c r="G5" s="4"/>
      <c r="H5" s="1"/>
      <c r="I5" s="1"/>
      <c r="J5" s="1"/>
      <c r="K5" s="55"/>
      <c r="L5" s="55"/>
      <c r="M5" s="55"/>
      <c r="N5" s="55"/>
      <c r="O5" s="55"/>
      <c r="P5" s="55"/>
      <c r="Q5" s="55"/>
      <c r="R5" s="1"/>
      <c r="S5" s="1"/>
      <c r="T5" s="1"/>
      <c r="U5" s="1"/>
      <c r="V5" s="1"/>
    </row>
    <row r="6" spans="1:22" ht="12.75" customHeight="1">
      <c r="A6" s="1"/>
      <c r="B6" s="4"/>
      <c r="C6" s="4"/>
      <c r="D6" s="4"/>
      <c r="E6" s="4"/>
      <c r="F6" s="4"/>
      <c r="G6" s="4"/>
      <c r="H6" s="1"/>
      <c r="I6" s="1"/>
      <c r="J6" s="1"/>
      <c r="K6" s="85"/>
      <c r="L6" s="86"/>
      <c r="M6" s="205" t="s">
        <v>10</v>
      </c>
      <c r="N6" s="205"/>
      <c r="O6" s="205"/>
      <c r="P6" s="205"/>
      <c r="Q6" s="205"/>
      <c r="R6" s="205"/>
      <c r="S6" s="39"/>
      <c r="T6" s="39"/>
      <c r="U6" s="38"/>
      <c r="V6" s="1"/>
    </row>
    <row r="7" spans="1:22" ht="12.75">
      <c r="A7" s="1"/>
      <c r="B7" s="1"/>
      <c r="C7" s="1"/>
      <c r="D7" s="1"/>
      <c r="E7" s="1"/>
      <c r="F7" s="1"/>
      <c r="G7" s="1"/>
      <c r="H7" s="1"/>
      <c r="I7" s="1"/>
      <c r="J7" s="1"/>
      <c r="K7" s="72"/>
      <c r="L7" s="88"/>
      <c r="M7" s="208"/>
      <c r="N7" s="208"/>
      <c r="O7" s="208"/>
      <c r="P7" s="208"/>
      <c r="Q7" s="208"/>
      <c r="R7" s="208"/>
      <c r="S7" s="8"/>
      <c r="T7" s="8"/>
      <c r="U7" s="33"/>
      <c r="V7" s="1"/>
    </row>
    <row r="8" spans="1:22" ht="12.75" customHeight="1">
      <c r="A8" s="1"/>
      <c r="B8" s="1"/>
      <c r="C8" s="1"/>
      <c r="D8" s="1"/>
      <c r="E8" s="1"/>
      <c r="F8" s="1"/>
      <c r="G8" s="1"/>
      <c r="H8" s="1"/>
      <c r="I8" s="1"/>
      <c r="J8" s="1"/>
      <c r="K8" s="270" t="s">
        <v>67</v>
      </c>
      <c r="L8" s="271"/>
      <c r="M8" s="271"/>
      <c r="N8" s="271"/>
      <c r="O8" s="271"/>
      <c r="P8" s="271"/>
      <c r="Q8" s="271"/>
      <c r="R8" s="271"/>
      <c r="S8" s="271"/>
      <c r="T8" s="271"/>
      <c r="U8" s="272"/>
      <c r="V8" s="1"/>
    </row>
    <row r="9" spans="1:22" ht="12.75">
      <c r="A9" s="1"/>
      <c r="B9" s="1"/>
      <c r="C9" s="1"/>
      <c r="D9" s="1"/>
      <c r="E9" s="1"/>
      <c r="F9" s="1"/>
      <c r="G9" s="1"/>
      <c r="H9" s="1"/>
      <c r="I9" s="1"/>
      <c r="J9" s="1"/>
      <c r="K9" s="273"/>
      <c r="L9" s="274"/>
      <c r="M9" s="274"/>
      <c r="N9" s="274"/>
      <c r="O9" s="274"/>
      <c r="P9" s="274"/>
      <c r="Q9" s="274"/>
      <c r="R9" s="274"/>
      <c r="S9" s="274"/>
      <c r="T9" s="274"/>
      <c r="U9" s="275"/>
      <c r="V9" s="1"/>
    </row>
    <row r="10" spans="1:22" ht="12.75" customHeight="1">
      <c r="A10" s="1"/>
      <c r="B10" s="1"/>
      <c r="C10" s="1"/>
      <c r="D10" s="1"/>
      <c r="E10" s="1"/>
      <c r="F10" s="1"/>
      <c r="G10" s="1"/>
      <c r="H10" s="1"/>
      <c r="I10" s="1"/>
      <c r="J10" s="1"/>
      <c r="K10" s="261"/>
      <c r="L10" s="261"/>
      <c r="M10" s="261"/>
      <c r="N10" s="261"/>
      <c r="O10" s="261"/>
      <c r="P10" s="261"/>
      <c r="Q10" s="261"/>
      <c r="R10" s="1"/>
      <c r="S10" s="1"/>
      <c r="T10" s="1"/>
      <c r="U10" s="1"/>
      <c r="V10" s="1"/>
    </row>
    <row r="11" spans="1:22" ht="12.75" customHeight="1">
      <c r="A11" s="1"/>
      <c r="B11" s="1"/>
      <c r="C11" s="1"/>
      <c r="D11" s="1"/>
      <c r="E11" s="1"/>
      <c r="F11" s="1"/>
      <c r="G11" s="1"/>
      <c r="H11" s="1"/>
      <c r="I11" s="1"/>
      <c r="J11" s="1"/>
      <c r="K11" s="261"/>
      <c r="L11" s="261"/>
      <c r="M11" s="261"/>
      <c r="N11" s="261"/>
      <c r="O11" s="261"/>
      <c r="P11" s="261"/>
      <c r="Q11" s="261"/>
      <c r="R11" s="1"/>
      <c r="S11" s="1"/>
      <c r="T11" s="1"/>
      <c r="U11" s="1"/>
      <c r="V11" s="1"/>
    </row>
    <row r="12" spans="1:22" ht="18">
      <c r="A12" s="1"/>
      <c r="B12" s="1"/>
      <c r="C12" s="1"/>
      <c r="D12" s="1"/>
      <c r="E12" s="1"/>
      <c r="F12" s="1"/>
      <c r="G12" s="1"/>
      <c r="H12" s="1"/>
      <c r="I12" s="1"/>
      <c r="J12" s="1"/>
      <c r="K12" s="69"/>
      <c r="L12" s="69"/>
      <c r="M12" s="69"/>
      <c r="N12" s="69"/>
      <c r="O12" s="69"/>
      <c r="P12" s="69"/>
      <c r="Q12" s="69"/>
      <c r="R12" s="1"/>
      <c r="S12" s="1"/>
      <c r="T12" s="1"/>
      <c r="U12" s="1"/>
      <c r="V12" s="1"/>
    </row>
    <row r="13" spans="1:22" ht="12.75" customHeight="1">
      <c r="A13" s="1"/>
      <c r="B13" s="1"/>
      <c r="C13" s="1"/>
      <c r="D13" s="1"/>
      <c r="E13" s="1"/>
      <c r="F13" s="1"/>
      <c r="G13" s="1"/>
      <c r="H13" s="1"/>
      <c r="I13" s="1"/>
      <c r="J13" s="1"/>
      <c r="K13" s="262" t="s">
        <v>59</v>
      </c>
      <c r="L13" s="266">
        <f>K23</f>
        <v>2</v>
      </c>
      <c r="M13" s="266"/>
      <c r="N13" s="264" t="s">
        <v>63</v>
      </c>
      <c r="O13" s="266">
        <f>N23</f>
        <v>1</v>
      </c>
      <c r="P13" s="266"/>
      <c r="Q13" s="264" t="s">
        <v>64</v>
      </c>
      <c r="R13" s="264" t="str">
        <f>IF(R23&lt;0,"-","+")</f>
        <v>+</v>
      </c>
      <c r="S13" s="266">
        <f>ABS(R23)</f>
        <v>0</v>
      </c>
      <c r="T13" s="266"/>
      <c r="U13" s="276" t="s">
        <v>43</v>
      </c>
      <c r="V13" s="106"/>
    </row>
    <row r="14" spans="1:22" ht="12.75" customHeight="1">
      <c r="A14" s="1"/>
      <c r="B14" s="1"/>
      <c r="C14" s="1"/>
      <c r="D14" s="1"/>
      <c r="E14" s="1"/>
      <c r="F14" s="1"/>
      <c r="G14" s="1"/>
      <c r="H14" s="1"/>
      <c r="I14" s="1"/>
      <c r="J14" s="1"/>
      <c r="K14" s="263"/>
      <c r="L14" s="267"/>
      <c r="M14" s="267"/>
      <c r="N14" s="265"/>
      <c r="O14" s="267"/>
      <c r="P14" s="267"/>
      <c r="Q14" s="265"/>
      <c r="R14" s="265"/>
      <c r="S14" s="267"/>
      <c r="T14" s="267"/>
      <c r="U14" s="277"/>
      <c r="V14" s="106"/>
    </row>
    <row r="15" spans="1:22" ht="12.75" customHeight="1">
      <c r="A15" s="1"/>
      <c r="B15" s="1"/>
      <c r="C15" s="1"/>
      <c r="D15" s="1"/>
      <c r="E15" s="1"/>
      <c r="F15" s="1"/>
      <c r="G15" s="1"/>
      <c r="H15" s="1"/>
      <c r="I15" s="1"/>
      <c r="J15" s="1"/>
      <c r="K15" s="69"/>
      <c r="L15" s="69"/>
      <c r="M15" s="69"/>
      <c r="N15" s="69"/>
      <c r="O15" s="69"/>
      <c r="P15" s="69"/>
      <c r="Q15" s="69"/>
      <c r="R15" s="107"/>
      <c r="S15" s="107"/>
      <c r="T15" s="107"/>
      <c r="U15" s="107"/>
      <c r="V15" s="106"/>
    </row>
    <row r="16" spans="1:22" ht="12.75" customHeight="1">
      <c r="A16" s="1"/>
      <c r="B16" s="1"/>
      <c r="C16" s="1"/>
      <c r="D16" s="1"/>
      <c r="E16" s="1"/>
      <c r="F16" s="1"/>
      <c r="G16" s="1"/>
      <c r="H16" s="1"/>
      <c r="I16" s="1"/>
      <c r="J16" s="1"/>
      <c r="K16" s="262" t="s">
        <v>59</v>
      </c>
      <c r="L16" s="266">
        <f>K23</f>
        <v>2</v>
      </c>
      <c r="M16" s="266"/>
      <c r="N16" s="264" t="s">
        <v>63</v>
      </c>
      <c r="O16" s="266">
        <f>N23</f>
        <v>1</v>
      </c>
      <c r="P16" s="266"/>
      <c r="Q16" s="264" t="s">
        <v>65</v>
      </c>
      <c r="R16" s="264" t="str">
        <f>IF(R23/N23&lt;0,"-","+")</f>
        <v>+</v>
      </c>
      <c r="S16" s="268">
        <f>(ABS(R23)/ABS(N23))</f>
        <v>0</v>
      </c>
      <c r="T16" s="268"/>
      <c r="U16" s="276" t="s">
        <v>66</v>
      </c>
      <c r="V16" s="106"/>
    </row>
    <row r="17" spans="1:22" ht="12.75" customHeight="1">
      <c r="A17" s="1"/>
      <c r="B17" s="1"/>
      <c r="C17" s="1"/>
      <c r="D17" s="1"/>
      <c r="E17" s="1"/>
      <c r="F17" s="1"/>
      <c r="G17" s="1"/>
      <c r="H17" s="1"/>
      <c r="I17" s="1"/>
      <c r="J17" s="1"/>
      <c r="K17" s="263"/>
      <c r="L17" s="267"/>
      <c r="M17" s="267"/>
      <c r="N17" s="265"/>
      <c r="O17" s="267"/>
      <c r="P17" s="267"/>
      <c r="Q17" s="265"/>
      <c r="R17" s="265"/>
      <c r="S17" s="269"/>
      <c r="T17" s="269"/>
      <c r="U17" s="277"/>
      <c r="V17" s="106"/>
    </row>
    <row r="18" spans="1:22" ht="12.75" customHeight="1">
      <c r="A18" s="1"/>
      <c r="B18" s="1"/>
      <c r="C18" s="1"/>
      <c r="D18" s="1"/>
      <c r="E18" s="1"/>
      <c r="F18" s="1"/>
      <c r="G18" s="1"/>
      <c r="H18" s="1"/>
      <c r="I18" s="1"/>
      <c r="J18" s="1"/>
      <c r="K18" s="28"/>
      <c r="L18" s="28"/>
      <c r="M18" s="28"/>
      <c r="N18" s="28"/>
      <c r="O18" s="28"/>
      <c r="P18" s="28"/>
      <c r="Q18" s="28"/>
      <c r="R18" s="1"/>
      <c r="S18" s="1"/>
      <c r="T18" s="1"/>
      <c r="U18" s="1"/>
      <c r="V18" s="1"/>
    </row>
    <row r="19" spans="1:22" ht="12.75" customHeight="1">
      <c r="A19" s="1"/>
      <c r="B19" s="1"/>
      <c r="C19" s="1"/>
      <c r="D19" s="1"/>
      <c r="E19" s="1"/>
      <c r="F19" s="1"/>
      <c r="G19" s="1"/>
      <c r="H19" s="1"/>
      <c r="I19" s="1"/>
      <c r="J19" s="1"/>
      <c r="K19" s="55"/>
      <c r="L19" s="55"/>
      <c r="M19" s="55"/>
      <c r="N19" s="55"/>
      <c r="O19" s="55"/>
      <c r="P19" s="55"/>
      <c r="Q19" s="55"/>
      <c r="R19" s="1"/>
      <c r="S19" s="1"/>
      <c r="T19" s="1"/>
      <c r="U19" s="1"/>
      <c r="V19" s="1"/>
    </row>
    <row r="20" spans="1:22" ht="12.75" customHeight="1">
      <c r="A20" s="1"/>
      <c r="B20" s="1"/>
      <c r="C20" s="1"/>
      <c r="D20" s="1"/>
      <c r="E20" s="1"/>
      <c r="F20" s="1"/>
      <c r="G20" s="1"/>
      <c r="H20" s="1"/>
      <c r="I20" s="1"/>
      <c r="J20" s="1"/>
      <c r="K20" s="108"/>
      <c r="L20" s="109"/>
      <c r="M20" s="55"/>
      <c r="N20" s="85"/>
      <c r="O20" s="87"/>
      <c r="P20" s="55"/>
      <c r="Q20" s="71"/>
      <c r="R20" s="37"/>
      <c r="S20" s="38"/>
      <c r="T20" s="1"/>
      <c r="U20" s="1"/>
      <c r="V20" s="1"/>
    </row>
    <row r="21" spans="1:22" ht="12.75" customHeight="1">
      <c r="A21" s="1"/>
      <c r="B21" s="1"/>
      <c r="C21" s="1"/>
      <c r="D21" s="1"/>
      <c r="E21" s="1"/>
      <c r="F21" s="1"/>
      <c r="G21" s="1"/>
      <c r="H21" s="1"/>
      <c r="I21" s="1"/>
      <c r="J21" s="1"/>
      <c r="K21" s="221" t="s">
        <v>4</v>
      </c>
      <c r="L21" s="222"/>
      <c r="M21" s="5"/>
      <c r="N21" s="221" t="s">
        <v>9</v>
      </c>
      <c r="O21" s="222"/>
      <c r="P21" s="5"/>
      <c r="Q21" s="2"/>
      <c r="R21" s="221" t="s">
        <v>11</v>
      </c>
      <c r="S21" s="222"/>
      <c r="T21" s="1"/>
      <c r="U21" s="1"/>
      <c r="V21" s="1"/>
    </row>
    <row r="22" spans="1:22" ht="12.75" customHeight="1">
      <c r="A22" s="1"/>
      <c r="B22" s="1"/>
      <c r="C22" s="1"/>
      <c r="D22" s="1"/>
      <c r="E22" s="1"/>
      <c r="F22" s="1"/>
      <c r="G22" s="1"/>
      <c r="H22" s="1"/>
      <c r="I22" s="1"/>
      <c r="J22" s="1"/>
      <c r="K22" s="72"/>
      <c r="L22" s="89"/>
      <c r="M22" s="55"/>
      <c r="N22" s="72"/>
      <c r="O22" s="89"/>
      <c r="P22" s="55"/>
      <c r="Q22" s="71"/>
      <c r="R22" s="32"/>
      <c r="S22" s="33"/>
      <c r="T22" s="1"/>
      <c r="U22" s="1"/>
      <c r="V22" s="1"/>
    </row>
    <row r="23" spans="1:22" ht="12.75">
      <c r="A23" s="1"/>
      <c r="B23" s="1"/>
      <c r="C23" s="1"/>
      <c r="D23" s="1"/>
      <c r="E23" s="1"/>
      <c r="F23" s="1"/>
      <c r="G23" s="1"/>
      <c r="H23" s="1"/>
      <c r="I23" s="1"/>
      <c r="J23" s="1"/>
      <c r="K23" s="202">
        <f>(K25-20)/5</f>
        <v>2</v>
      </c>
      <c r="L23" s="203"/>
      <c r="M23" s="5"/>
      <c r="N23" s="202">
        <f>(N25-15)/5</f>
        <v>1</v>
      </c>
      <c r="O23" s="203"/>
      <c r="P23" s="5"/>
      <c r="Q23" s="3"/>
      <c r="R23" s="202">
        <f>(R25-25)/5</f>
        <v>0</v>
      </c>
      <c r="S23" s="203"/>
      <c r="T23" s="1"/>
      <c r="U23" s="1"/>
      <c r="V23" s="1"/>
    </row>
    <row r="24" spans="1:22" ht="12.75">
      <c r="A24" s="1"/>
      <c r="B24" s="1"/>
      <c r="C24" s="1"/>
      <c r="D24" s="1"/>
      <c r="E24" s="1"/>
      <c r="F24" s="1"/>
      <c r="G24" s="1"/>
      <c r="H24" s="1"/>
      <c r="I24" s="1"/>
      <c r="J24" s="1"/>
      <c r="K24" s="72"/>
      <c r="L24" s="89"/>
      <c r="M24" s="55"/>
      <c r="N24" s="72"/>
      <c r="O24" s="89"/>
      <c r="P24" s="55"/>
      <c r="Q24" s="71"/>
      <c r="R24" s="32"/>
      <c r="S24" s="33"/>
      <c r="T24" s="1"/>
      <c r="U24" s="1"/>
      <c r="V24" s="1"/>
    </row>
    <row r="25" spans="1:22" ht="12.75">
      <c r="A25" s="1"/>
      <c r="B25" s="1"/>
      <c r="C25" s="1"/>
      <c r="D25" s="1"/>
      <c r="E25" s="1"/>
      <c r="F25" s="1"/>
      <c r="G25" s="1"/>
      <c r="H25" s="1"/>
      <c r="I25" s="1"/>
      <c r="J25" s="1"/>
      <c r="K25" s="72">
        <v>30</v>
      </c>
      <c r="L25" s="89"/>
      <c r="M25" s="55"/>
      <c r="N25" s="72">
        <v>20</v>
      </c>
      <c r="O25" s="89"/>
      <c r="P25" s="55"/>
      <c r="Q25" s="71"/>
      <c r="R25" s="32">
        <v>25</v>
      </c>
      <c r="S25" s="33"/>
      <c r="T25" s="1"/>
      <c r="U25" s="1"/>
      <c r="V25" s="1"/>
    </row>
    <row r="26" spans="1:22" ht="12.75">
      <c r="A26" s="1"/>
      <c r="B26" s="1"/>
      <c r="C26" s="1"/>
      <c r="D26" s="1"/>
      <c r="E26" s="1"/>
      <c r="F26" s="1"/>
      <c r="G26" s="1"/>
      <c r="H26" s="1"/>
      <c r="I26" s="1"/>
      <c r="J26" s="1"/>
      <c r="K26" s="73"/>
      <c r="L26" s="91"/>
      <c r="M26" s="55"/>
      <c r="N26" s="73"/>
      <c r="O26" s="91"/>
      <c r="P26" s="55"/>
      <c r="Q26" s="71"/>
      <c r="R26" s="34"/>
      <c r="S26" s="35"/>
      <c r="T26" s="1"/>
      <c r="U26" s="1"/>
      <c r="V26" s="1"/>
    </row>
    <row r="27" spans="1:22" ht="12.75">
      <c r="A27" s="1"/>
      <c r="B27" s="1"/>
      <c r="C27" s="1"/>
      <c r="D27" s="1"/>
      <c r="E27" s="1"/>
      <c r="F27" s="1"/>
      <c r="G27" s="1"/>
      <c r="H27" s="1"/>
      <c r="I27" s="1"/>
      <c r="J27" s="1"/>
      <c r="K27" s="55"/>
      <c r="L27" s="55"/>
      <c r="M27" s="55"/>
      <c r="N27" s="55"/>
      <c r="O27" s="55"/>
      <c r="P27" s="55"/>
      <c r="Q27" s="55"/>
      <c r="R27" s="1"/>
      <c r="S27" s="1"/>
      <c r="T27" s="1"/>
      <c r="U27" s="1"/>
      <c r="V27" s="1"/>
    </row>
    <row r="28" spans="1:22" ht="12.75">
      <c r="A28" s="1"/>
      <c r="B28" s="1"/>
      <c r="C28" s="1"/>
      <c r="D28" s="1"/>
      <c r="E28" s="1"/>
      <c r="F28" s="1"/>
      <c r="G28" s="1"/>
      <c r="H28" s="1"/>
      <c r="I28" s="1"/>
      <c r="J28" s="1"/>
      <c r="K28" s="55"/>
      <c r="L28" s="55"/>
      <c r="M28" s="55"/>
      <c r="N28" s="55"/>
      <c r="O28" s="55"/>
      <c r="P28" s="55"/>
      <c r="Q28" s="55"/>
      <c r="R28" s="1"/>
      <c r="S28" s="1"/>
      <c r="T28" s="1"/>
      <c r="U28" s="1"/>
      <c r="V28" s="1"/>
    </row>
    <row r="29" spans="1:22" ht="12.75">
      <c r="A29" s="1"/>
      <c r="B29" s="1"/>
      <c r="C29" s="1"/>
      <c r="D29" s="1"/>
      <c r="E29" s="1"/>
      <c r="F29" s="1"/>
      <c r="G29" s="1"/>
      <c r="H29" s="1"/>
      <c r="I29" s="1"/>
      <c r="J29" s="1"/>
      <c r="K29" s="55"/>
      <c r="L29" s="55"/>
      <c r="M29" s="55"/>
      <c r="N29" s="55"/>
      <c r="O29" s="55"/>
      <c r="P29" s="55"/>
      <c r="Q29" s="55"/>
      <c r="R29" s="1"/>
      <c r="S29" s="1"/>
      <c r="T29" s="1"/>
      <c r="U29" s="1"/>
      <c r="V29" s="1"/>
    </row>
    <row r="30" spans="1:22" ht="12.75">
      <c r="A30" s="1"/>
      <c r="B30" s="1"/>
      <c r="C30" s="1"/>
      <c r="D30" s="1"/>
      <c r="E30" s="1"/>
      <c r="F30" s="1"/>
      <c r="G30" s="1"/>
      <c r="H30" s="1"/>
      <c r="I30" s="1"/>
      <c r="J30" s="1"/>
      <c r="K30" s="55"/>
      <c r="L30" s="55"/>
      <c r="M30" s="55"/>
      <c r="N30" s="55"/>
      <c r="O30" s="55"/>
      <c r="P30" s="55"/>
      <c r="Q30" s="55"/>
      <c r="R30" s="1"/>
      <c r="S30" s="1"/>
      <c r="T30" s="1"/>
      <c r="U30" s="1"/>
      <c r="V30" s="1"/>
    </row>
    <row r="31" spans="1:22" ht="12.75">
      <c r="A31" s="1"/>
      <c r="B31" s="1"/>
      <c r="C31" s="1"/>
      <c r="D31" s="1"/>
      <c r="E31" s="1"/>
      <c r="F31" s="1"/>
      <c r="G31" s="1"/>
      <c r="H31" s="1"/>
      <c r="I31" s="1"/>
      <c r="J31" s="1"/>
      <c r="K31" s="55"/>
      <c r="L31" s="55"/>
      <c r="M31" s="55"/>
      <c r="N31" s="55"/>
      <c r="O31" s="55"/>
      <c r="P31" s="55"/>
      <c r="Q31" s="55"/>
      <c r="R31" s="1"/>
      <c r="S31" s="1"/>
      <c r="T31" s="1"/>
      <c r="U31" s="1"/>
      <c r="V31" s="1"/>
    </row>
    <row r="32" spans="1:22" ht="4.5" customHeight="1">
      <c r="A32" s="1"/>
      <c r="B32" s="1"/>
      <c r="C32" s="1"/>
      <c r="D32" s="1"/>
      <c r="E32" s="1"/>
      <c r="F32" s="1"/>
      <c r="G32" s="1"/>
      <c r="H32" s="1"/>
      <c r="I32" s="1"/>
      <c r="J32" s="1"/>
      <c r="K32" s="55"/>
      <c r="L32" s="55"/>
      <c r="M32" s="55"/>
      <c r="N32" s="55"/>
      <c r="O32" s="55"/>
      <c r="P32" s="55"/>
      <c r="Q32" s="55"/>
      <c r="R32" s="1"/>
      <c r="S32" s="1"/>
      <c r="T32" s="1"/>
      <c r="U32" s="1"/>
      <c r="V32" s="1"/>
    </row>
    <row r="33" spans="1:22" ht="6.75" customHeight="1" hidden="1">
      <c r="A33" s="1"/>
      <c r="B33" s="1"/>
      <c r="C33" s="1"/>
      <c r="D33" s="1"/>
      <c r="E33" s="1"/>
      <c r="F33" s="1"/>
      <c r="G33" s="1"/>
      <c r="H33" s="1"/>
      <c r="I33" s="1"/>
      <c r="J33" s="1"/>
      <c r="K33" s="55"/>
      <c r="L33" s="55"/>
      <c r="M33" s="55"/>
      <c r="N33" s="55"/>
      <c r="O33" s="55"/>
      <c r="P33" s="55"/>
      <c r="Q33" s="55"/>
      <c r="R33" s="1"/>
      <c r="S33" s="1"/>
      <c r="T33" s="1"/>
      <c r="U33" s="1"/>
      <c r="V33" s="1"/>
    </row>
    <row r="34" spans="1:22" ht="12.75" hidden="1">
      <c r="A34" s="1"/>
      <c r="B34" s="1"/>
      <c r="C34" s="1"/>
      <c r="D34" s="1"/>
      <c r="E34" s="1"/>
      <c r="F34" s="1"/>
      <c r="G34" s="1"/>
      <c r="H34" s="1"/>
      <c r="I34" s="1"/>
      <c r="J34" s="1"/>
      <c r="K34" s="55"/>
      <c r="L34" s="55"/>
      <c r="M34" s="55"/>
      <c r="N34" s="55"/>
      <c r="O34" s="55"/>
      <c r="P34" s="55"/>
      <c r="Q34" s="55"/>
      <c r="R34" s="1"/>
      <c r="S34" s="1"/>
      <c r="T34" s="1"/>
      <c r="U34" s="1"/>
      <c r="V34" s="1"/>
    </row>
    <row r="35" spans="1:22" ht="12.75" hidden="1">
      <c r="A35" s="1"/>
      <c r="B35" s="1"/>
      <c r="C35" s="1"/>
      <c r="D35" s="1"/>
      <c r="E35" s="1"/>
      <c r="F35" s="1"/>
      <c r="G35" s="1"/>
      <c r="H35" s="1"/>
      <c r="I35" s="1"/>
      <c r="J35" s="1"/>
      <c r="K35" s="55"/>
      <c r="L35" s="55"/>
      <c r="M35" s="55"/>
      <c r="N35" s="55"/>
      <c r="O35" s="55"/>
      <c r="P35" s="55"/>
      <c r="Q35" s="71"/>
      <c r="R35" s="1"/>
      <c r="S35" s="1"/>
      <c r="T35" s="1"/>
      <c r="U35" s="1"/>
      <c r="V35" s="1"/>
    </row>
    <row r="36" spans="1:22" ht="12.75" hidden="1">
      <c r="A36" s="1"/>
      <c r="B36" s="1"/>
      <c r="C36" s="1"/>
      <c r="D36" s="1"/>
      <c r="E36" s="1"/>
      <c r="F36" s="1"/>
      <c r="G36" s="1"/>
      <c r="H36" s="1"/>
      <c r="I36" s="1"/>
      <c r="J36" s="1"/>
      <c r="K36" s="55"/>
      <c r="L36" s="55"/>
      <c r="M36" s="55"/>
      <c r="N36" s="55"/>
      <c r="O36" s="55"/>
      <c r="P36" s="55"/>
      <c r="Q36" s="55"/>
      <c r="R36" s="1"/>
      <c r="S36" s="1"/>
      <c r="T36" s="1"/>
      <c r="U36" s="1"/>
      <c r="V36" s="1"/>
    </row>
    <row r="37" spans="1:22" ht="12.75">
      <c r="A37" s="1"/>
      <c r="B37" s="1"/>
      <c r="C37" s="1"/>
      <c r="D37" s="1"/>
      <c r="E37" s="1"/>
      <c r="F37" s="1"/>
      <c r="G37" s="1"/>
      <c r="H37" s="1"/>
      <c r="I37" s="1"/>
      <c r="J37" s="1"/>
      <c r="K37" s="55"/>
      <c r="L37" s="55"/>
      <c r="M37" s="55"/>
      <c r="N37" s="55"/>
      <c r="O37" s="55"/>
      <c r="P37" s="55"/>
      <c r="Q37" s="55"/>
      <c r="R37" s="1"/>
      <c r="S37" s="1"/>
      <c r="T37" s="1"/>
      <c r="U37" s="1"/>
      <c r="V37" s="1"/>
    </row>
    <row r="38" spans="1:22" ht="12.75">
      <c r="A38" s="1"/>
      <c r="B38" s="1"/>
      <c r="C38" s="1"/>
      <c r="D38" s="1"/>
      <c r="E38" s="1"/>
      <c r="F38" s="1"/>
      <c r="G38" s="1"/>
      <c r="H38" s="1"/>
      <c r="I38" s="1"/>
      <c r="J38" s="1"/>
      <c r="K38" s="55"/>
      <c r="L38" s="55"/>
      <c r="M38" s="55"/>
      <c r="N38" s="55"/>
      <c r="O38" s="55"/>
      <c r="P38" s="55"/>
      <c r="Q38" s="55"/>
      <c r="R38" s="1"/>
      <c r="S38" s="1"/>
      <c r="T38" s="1"/>
      <c r="U38" s="1"/>
      <c r="V38" s="1"/>
    </row>
    <row r="39" spans="1:22" ht="12.75">
      <c r="A39" s="1"/>
      <c r="B39" s="1"/>
      <c r="C39" s="1"/>
      <c r="D39" s="1"/>
      <c r="E39" s="1"/>
      <c r="F39" s="1"/>
      <c r="G39" s="1"/>
      <c r="H39" s="1"/>
      <c r="I39" s="1"/>
      <c r="J39" s="1"/>
      <c r="K39" s="55"/>
      <c r="L39" s="55"/>
      <c r="M39" s="55"/>
      <c r="N39" s="55"/>
      <c r="O39" s="55"/>
      <c r="P39" s="55"/>
      <c r="Q39" s="55"/>
      <c r="R39" s="1"/>
      <c r="S39" s="1"/>
      <c r="T39" s="1"/>
      <c r="U39" s="1"/>
      <c r="V39" s="1"/>
    </row>
    <row r="40" spans="1:22" ht="12.75">
      <c r="A40" s="1"/>
      <c r="B40" s="1"/>
      <c r="C40" s="1"/>
      <c r="D40" s="1"/>
      <c r="E40" s="1"/>
      <c r="F40" s="1"/>
      <c r="G40" s="1"/>
      <c r="H40" s="1"/>
      <c r="I40" s="1"/>
      <c r="J40" s="1"/>
      <c r="K40" s="55"/>
      <c r="L40" s="55"/>
      <c r="M40" s="55"/>
      <c r="N40" s="55"/>
      <c r="O40" s="55"/>
      <c r="P40" s="55"/>
      <c r="Q40" s="55"/>
      <c r="R40" s="1"/>
      <c r="S40" s="1"/>
      <c r="T40" s="1"/>
      <c r="U40" s="1"/>
      <c r="V40" s="1"/>
    </row>
    <row r="41" spans="1:22" ht="12.75">
      <c r="A41" s="1"/>
      <c r="B41" s="1"/>
      <c r="C41" s="1"/>
      <c r="D41" s="1"/>
      <c r="E41" s="1"/>
      <c r="F41" s="1"/>
      <c r="G41" s="1"/>
      <c r="H41" s="1"/>
      <c r="I41" s="1"/>
      <c r="J41" s="1"/>
      <c r="K41" s="55"/>
      <c r="L41" s="55"/>
      <c r="M41" s="55"/>
      <c r="N41" s="55"/>
      <c r="O41" s="55"/>
      <c r="P41" s="198" t="s">
        <v>5</v>
      </c>
      <c r="Q41" s="259"/>
      <c r="R41" s="260"/>
      <c r="S41" s="1"/>
      <c r="T41" s="1"/>
      <c r="U41" s="1"/>
      <c r="V41" s="1"/>
    </row>
    <row r="42" spans="1:22" ht="12.75">
      <c r="A42" s="1"/>
      <c r="B42" s="1"/>
      <c r="C42" s="1"/>
      <c r="D42" s="1"/>
      <c r="E42" s="1"/>
      <c r="F42" s="1"/>
      <c r="G42" s="1"/>
      <c r="H42" s="1"/>
      <c r="I42" s="1"/>
      <c r="J42" s="1"/>
      <c r="K42" s="55"/>
      <c r="L42" s="55"/>
      <c r="M42" s="55"/>
      <c r="N42" s="55"/>
      <c r="O42" s="55"/>
      <c r="P42" s="55"/>
      <c r="Q42" s="55"/>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46" spans="1:22" ht="12.75">
      <c r="A46" s="1"/>
      <c r="B46" s="1"/>
      <c r="C46" s="1"/>
      <c r="D46" s="1"/>
      <c r="E46" s="1"/>
      <c r="F46" s="1"/>
      <c r="G46" s="1"/>
      <c r="H46" s="1"/>
      <c r="I46" s="1"/>
      <c r="J46" s="1"/>
      <c r="K46" s="1"/>
      <c r="L46" s="1"/>
      <c r="M46" s="1"/>
      <c r="N46" s="1"/>
      <c r="O46" s="1"/>
      <c r="P46" s="1"/>
      <c r="Q46" s="1"/>
      <c r="R46" s="1"/>
      <c r="S46" s="1"/>
      <c r="T46" s="1"/>
      <c r="U46" s="1"/>
      <c r="V46" s="1"/>
    </row>
    <row r="47" spans="1:22" ht="12.75">
      <c r="A47" s="1"/>
      <c r="B47" s="1"/>
      <c r="C47" s="1"/>
      <c r="D47" s="1"/>
      <c r="E47" s="1"/>
      <c r="F47" s="1"/>
      <c r="G47" s="1"/>
      <c r="H47" s="1"/>
      <c r="I47" s="1"/>
      <c r="J47" s="1"/>
      <c r="K47" s="1"/>
      <c r="L47" s="1"/>
      <c r="M47" s="1"/>
      <c r="N47" s="1"/>
      <c r="O47" s="1"/>
      <c r="P47" s="1"/>
      <c r="Q47" s="1"/>
      <c r="R47" s="1"/>
      <c r="S47" s="1"/>
      <c r="T47" s="1"/>
      <c r="U47" s="1"/>
      <c r="V47" s="1"/>
    </row>
    <row r="48" spans="1:22" ht="12.75">
      <c r="A48" s="1"/>
      <c r="B48" s="1"/>
      <c r="C48" s="1"/>
      <c r="D48" s="1"/>
      <c r="E48" s="1"/>
      <c r="F48" s="1"/>
      <c r="G48" s="1"/>
      <c r="H48" s="1"/>
      <c r="I48" s="1"/>
      <c r="J48" s="1"/>
      <c r="K48" s="1"/>
      <c r="L48" s="1"/>
      <c r="M48" s="1"/>
      <c r="N48" s="1"/>
      <c r="O48" s="1"/>
      <c r="P48" s="1"/>
      <c r="Q48" s="1"/>
      <c r="R48" s="1"/>
      <c r="S48" s="1"/>
      <c r="T48" s="1"/>
      <c r="U48" s="1"/>
      <c r="V48" s="1"/>
    </row>
    <row r="49" spans="1:22" ht="12.75">
      <c r="A49" s="1"/>
      <c r="B49" s="1"/>
      <c r="C49" s="1"/>
      <c r="D49" s="1"/>
      <c r="E49" s="1"/>
      <c r="F49" s="1"/>
      <c r="G49" s="1"/>
      <c r="H49" s="1"/>
      <c r="I49" s="1"/>
      <c r="J49" s="1"/>
      <c r="K49" s="1"/>
      <c r="L49" s="1"/>
      <c r="M49" s="1"/>
      <c r="N49" s="1"/>
      <c r="O49" s="1"/>
      <c r="P49" s="1"/>
      <c r="Q49" s="1"/>
      <c r="R49" s="1"/>
      <c r="S49" s="1"/>
      <c r="T49" s="1"/>
      <c r="U49" s="1"/>
      <c r="V49" s="1"/>
    </row>
    <row r="50" spans="1:22" ht="12.75">
      <c r="A50" s="1"/>
      <c r="B50" s="1"/>
      <c r="C50" s="1"/>
      <c r="D50" s="1"/>
      <c r="E50" s="1"/>
      <c r="F50" s="1"/>
      <c r="G50" s="1"/>
      <c r="H50" s="1"/>
      <c r="I50" s="1"/>
      <c r="J50" s="1"/>
      <c r="K50" s="1"/>
      <c r="L50" s="1"/>
      <c r="M50" s="1"/>
      <c r="N50" s="1"/>
      <c r="O50" s="1"/>
      <c r="P50" s="1"/>
      <c r="Q50" s="1"/>
      <c r="R50" s="1"/>
      <c r="S50" s="1"/>
      <c r="T50" s="1"/>
      <c r="U50" s="1"/>
      <c r="V50" s="1"/>
    </row>
    <row r="51" spans="1:22" ht="12.75">
      <c r="A51" s="1"/>
      <c r="B51" s="1"/>
      <c r="C51" s="1"/>
      <c r="D51" s="1"/>
      <c r="E51" s="1"/>
      <c r="F51" s="1"/>
      <c r="G51" s="1"/>
      <c r="H51" s="1"/>
      <c r="I51" s="1"/>
      <c r="J51" s="1"/>
      <c r="K51" s="1"/>
      <c r="L51" s="1"/>
      <c r="M51" s="1"/>
      <c r="N51" s="1"/>
      <c r="O51" s="1"/>
      <c r="P51" s="1"/>
      <c r="Q51" s="1"/>
      <c r="R51" s="1"/>
      <c r="S51" s="1"/>
      <c r="T51" s="1"/>
      <c r="U51" s="1"/>
      <c r="V51" s="1"/>
    </row>
    <row r="53" spans="2:4" ht="12.75">
      <c r="B53">
        <v>0</v>
      </c>
      <c r="C53">
        <f>(B53-12)/4</f>
        <v>-3</v>
      </c>
      <c r="D53">
        <f>$K$23*SIN($N$23*C53+$R$23)</f>
        <v>-0.2822400161197344</v>
      </c>
    </row>
    <row r="54" spans="2:4" ht="12.75">
      <c r="B54">
        <v>1</v>
      </c>
      <c r="C54">
        <f aca="true" t="shared" si="0" ref="C54:C93">(B54-12)/4</f>
        <v>-2.75</v>
      </c>
      <c r="D54">
        <f aca="true" t="shared" si="1" ref="D54:D93">$K$23*SIN($N$23*C54+$R$23)</f>
        <v>-0.7633219841046633</v>
      </c>
    </row>
    <row r="55" spans="2:4" ht="12.75">
      <c r="B55">
        <v>2</v>
      </c>
      <c r="C55">
        <f t="shared" si="0"/>
        <v>-2.5</v>
      </c>
      <c r="D55">
        <f t="shared" si="1"/>
        <v>-1.196944288207913</v>
      </c>
    </row>
    <row r="56" spans="2:4" ht="12.75">
      <c r="B56">
        <v>3</v>
      </c>
      <c r="C56">
        <f t="shared" si="0"/>
        <v>-2.25</v>
      </c>
      <c r="D56">
        <f t="shared" si="1"/>
        <v>-1.5561463937758424</v>
      </c>
    </row>
    <row r="57" spans="2:4" ht="12.75">
      <c r="B57">
        <v>4</v>
      </c>
      <c r="C57">
        <f t="shared" si="0"/>
        <v>-2</v>
      </c>
      <c r="D57">
        <f t="shared" si="1"/>
        <v>-1.8185948536513634</v>
      </c>
    </row>
    <row r="58" spans="2:4" ht="12.75">
      <c r="B58">
        <v>5</v>
      </c>
      <c r="C58">
        <f t="shared" si="0"/>
        <v>-1.75</v>
      </c>
      <c r="D58">
        <f t="shared" si="1"/>
        <v>-1.9679718937478738</v>
      </c>
    </row>
    <row r="59" spans="2:4" ht="12.75">
      <c r="B59">
        <v>6</v>
      </c>
      <c r="C59">
        <f t="shared" si="0"/>
        <v>-1.5</v>
      </c>
      <c r="D59">
        <f t="shared" si="1"/>
        <v>-1.994989973208109</v>
      </c>
    </row>
    <row r="60" spans="2:4" ht="12.75">
      <c r="B60">
        <v>7</v>
      </c>
      <c r="C60">
        <f t="shared" si="0"/>
        <v>-1.25</v>
      </c>
      <c r="D60">
        <f t="shared" si="1"/>
        <v>-1.8979692387111724</v>
      </c>
    </row>
    <row r="61" spans="2:4" ht="12.75">
      <c r="B61">
        <v>8</v>
      </c>
      <c r="C61">
        <f t="shared" si="0"/>
        <v>-1</v>
      </c>
      <c r="D61">
        <f t="shared" si="1"/>
        <v>-1.682941969615793</v>
      </c>
    </row>
    <row r="62" spans="2:4" ht="12.75">
      <c r="B62">
        <v>9</v>
      </c>
      <c r="C62">
        <f t="shared" si="0"/>
        <v>-0.75</v>
      </c>
      <c r="D62">
        <f t="shared" si="1"/>
        <v>-1.3632775200466682</v>
      </c>
    </row>
    <row r="63" spans="2:4" ht="12.75">
      <c r="B63">
        <v>10</v>
      </c>
      <c r="C63">
        <f t="shared" si="0"/>
        <v>-0.5</v>
      </c>
      <c r="D63">
        <f t="shared" si="1"/>
        <v>-0.958851077208406</v>
      </c>
    </row>
    <row r="64" spans="2:4" ht="12.75">
      <c r="B64">
        <v>11</v>
      </c>
      <c r="C64">
        <f t="shared" si="0"/>
        <v>-0.25</v>
      </c>
      <c r="D64">
        <f t="shared" si="1"/>
        <v>-0.4948079185090459</v>
      </c>
    </row>
    <row r="65" spans="2:4" ht="12.75">
      <c r="B65">
        <v>12</v>
      </c>
      <c r="C65">
        <f t="shared" si="0"/>
        <v>0</v>
      </c>
      <c r="D65">
        <f t="shared" si="1"/>
        <v>0</v>
      </c>
    </row>
    <row r="66" spans="2:4" ht="12.75">
      <c r="B66">
        <v>13</v>
      </c>
      <c r="C66">
        <f t="shared" si="0"/>
        <v>0.25</v>
      </c>
      <c r="D66">
        <f t="shared" si="1"/>
        <v>0.4948079185090459</v>
      </c>
    </row>
    <row r="67" spans="2:4" ht="12.75">
      <c r="B67">
        <v>14</v>
      </c>
      <c r="C67">
        <f t="shared" si="0"/>
        <v>0.5</v>
      </c>
      <c r="D67">
        <f t="shared" si="1"/>
        <v>0.958851077208406</v>
      </c>
    </row>
    <row r="68" spans="2:4" ht="12.75">
      <c r="B68">
        <v>15</v>
      </c>
      <c r="C68">
        <f t="shared" si="0"/>
        <v>0.75</v>
      </c>
      <c r="D68">
        <f t="shared" si="1"/>
        <v>1.3632775200466682</v>
      </c>
    </row>
    <row r="69" spans="2:4" ht="12.75">
      <c r="B69">
        <v>16</v>
      </c>
      <c r="C69">
        <f t="shared" si="0"/>
        <v>1</v>
      </c>
      <c r="D69">
        <f t="shared" si="1"/>
        <v>1.682941969615793</v>
      </c>
    </row>
    <row r="70" spans="2:4" ht="12.75">
      <c r="B70">
        <v>17</v>
      </c>
      <c r="C70">
        <f t="shared" si="0"/>
        <v>1.25</v>
      </c>
      <c r="D70">
        <f t="shared" si="1"/>
        <v>1.8979692387111724</v>
      </c>
    </row>
    <row r="71" spans="2:4" ht="12.75">
      <c r="B71">
        <v>18</v>
      </c>
      <c r="C71">
        <f t="shared" si="0"/>
        <v>1.5</v>
      </c>
      <c r="D71">
        <f t="shared" si="1"/>
        <v>1.994989973208109</v>
      </c>
    </row>
    <row r="72" spans="2:4" ht="12.75">
      <c r="B72">
        <v>19</v>
      </c>
      <c r="C72">
        <f t="shared" si="0"/>
        <v>1.75</v>
      </c>
      <c r="D72">
        <f t="shared" si="1"/>
        <v>1.9679718937478738</v>
      </c>
    </row>
    <row r="73" spans="2:4" ht="12.75">
      <c r="B73">
        <v>20</v>
      </c>
      <c r="C73">
        <f t="shared" si="0"/>
        <v>2</v>
      </c>
      <c r="D73">
        <f t="shared" si="1"/>
        <v>1.8185948536513634</v>
      </c>
    </row>
    <row r="74" spans="2:4" ht="12.75">
      <c r="B74">
        <v>21</v>
      </c>
      <c r="C74">
        <f t="shared" si="0"/>
        <v>2.25</v>
      </c>
      <c r="D74">
        <f t="shared" si="1"/>
        <v>1.5561463937758424</v>
      </c>
    </row>
    <row r="75" spans="2:4" ht="12.75">
      <c r="B75">
        <v>22</v>
      </c>
      <c r="C75">
        <f t="shared" si="0"/>
        <v>2.5</v>
      </c>
      <c r="D75">
        <f t="shared" si="1"/>
        <v>1.196944288207913</v>
      </c>
    </row>
    <row r="76" spans="2:4" ht="12.75">
      <c r="B76">
        <v>23</v>
      </c>
      <c r="C76">
        <f t="shared" si="0"/>
        <v>2.75</v>
      </c>
      <c r="D76">
        <f t="shared" si="1"/>
        <v>0.7633219841046633</v>
      </c>
    </row>
    <row r="77" spans="2:4" ht="12.75">
      <c r="B77">
        <v>24</v>
      </c>
      <c r="C77">
        <f t="shared" si="0"/>
        <v>3</v>
      </c>
      <c r="D77">
        <f t="shared" si="1"/>
        <v>0.2822400161197344</v>
      </c>
    </row>
    <row r="78" spans="2:4" ht="12.75">
      <c r="B78">
        <v>25</v>
      </c>
      <c r="C78">
        <f t="shared" si="0"/>
        <v>3.25</v>
      </c>
      <c r="D78">
        <f t="shared" si="1"/>
        <v>-0.21639026906021674</v>
      </c>
    </row>
    <row r="79" spans="2:4" ht="12.75">
      <c r="B79">
        <v>26</v>
      </c>
      <c r="C79">
        <f t="shared" si="0"/>
        <v>3.5</v>
      </c>
      <c r="D79">
        <f t="shared" si="1"/>
        <v>-0.7015664553792397</v>
      </c>
    </row>
    <row r="80" spans="2:4" ht="12.75">
      <c r="B80">
        <v>27</v>
      </c>
      <c r="C80">
        <f t="shared" si="0"/>
        <v>3.75</v>
      </c>
      <c r="D80">
        <f t="shared" si="1"/>
        <v>-1.1431226374846875</v>
      </c>
    </row>
    <row r="81" spans="2:4" ht="12.75">
      <c r="B81">
        <v>28</v>
      </c>
      <c r="C81">
        <f t="shared" si="0"/>
        <v>4</v>
      </c>
      <c r="D81">
        <f t="shared" si="1"/>
        <v>-1.5136049906158564</v>
      </c>
    </row>
    <row r="82" spans="2:4" ht="12.75">
      <c r="B82">
        <v>29</v>
      </c>
      <c r="C82">
        <f t="shared" si="0"/>
        <v>4.25</v>
      </c>
      <c r="D82">
        <f t="shared" si="1"/>
        <v>-1.789978716457167</v>
      </c>
    </row>
    <row r="83" spans="2:4" ht="12.75">
      <c r="B83">
        <v>30</v>
      </c>
      <c r="C83">
        <f t="shared" si="0"/>
        <v>4.5</v>
      </c>
      <c r="D83">
        <f t="shared" si="1"/>
        <v>-1.955060235330194</v>
      </c>
    </row>
    <row r="84" spans="2:4" ht="12.75">
      <c r="B84">
        <v>31</v>
      </c>
      <c r="C84">
        <f t="shared" si="0"/>
        <v>4.75</v>
      </c>
      <c r="D84">
        <f t="shared" si="1"/>
        <v>-1.998585577950756</v>
      </c>
    </row>
    <row r="85" spans="2:4" ht="12.75">
      <c r="B85">
        <v>32</v>
      </c>
      <c r="C85">
        <f t="shared" si="0"/>
        <v>5</v>
      </c>
      <c r="D85">
        <f t="shared" si="1"/>
        <v>-1.917848549326277</v>
      </c>
    </row>
    <row r="86" spans="2:4" ht="12.75">
      <c r="B86">
        <v>33</v>
      </c>
      <c r="C86">
        <f t="shared" si="0"/>
        <v>5.25</v>
      </c>
      <c r="D86">
        <f t="shared" si="1"/>
        <v>-1.717868986853184</v>
      </c>
    </row>
    <row r="87" spans="2:4" ht="12.75">
      <c r="B87">
        <v>34</v>
      </c>
      <c r="C87">
        <f t="shared" si="0"/>
        <v>5.5</v>
      </c>
      <c r="D87">
        <f t="shared" si="1"/>
        <v>-1.4110806511407838</v>
      </c>
    </row>
    <row r="88" spans="2:4" ht="12.75">
      <c r="B88">
        <v>35</v>
      </c>
      <c r="C88">
        <f t="shared" si="0"/>
        <v>5.75</v>
      </c>
      <c r="D88">
        <f t="shared" si="1"/>
        <v>-1.0165581549985168</v>
      </c>
    </row>
    <row r="89" spans="2:4" ht="12.75">
      <c r="B89">
        <v>36</v>
      </c>
      <c r="C89">
        <f t="shared" si="0"/>
        <v>6</v>
      </c>
      <c r="D89">
        <f t="shared" si="1"/>
        <v>-0.5588309963978517</v>
      </c>
    </row>
    <row r="90" spans="2:4" ht="12.75">
      <c r="B90">
        <v>37</v>
      </c>
      <c r="C90">
        <f t="shared" si="0"/>
        <v>6.25</v>
      </c>
      <c r="D90">
        <f t="shared" si="1"/>
        <v>-0.06635843309511363</v>
      </c>
    </row>
    <row r="91" spans="2:4" ht="12.75">
      <c r="B91">
        <v>38</v>
      </c>
      <c r="C91">
        <f t="shared" si="0"/>
        <v>6.5</v>
      </c>
      <c r="D91">
        <f t="shared" si="1"/>
        <v>0.43023997617563103</v>
      </c>
    </row>
    <row r="92" spans="2:4" ht="12.75">
      <c r="B92">
        <v>39</v>
      </c>
      <c r="C92">
        <f t="shared" si="0"/>
        <v>6.75</v>
      </c>
      <c r="D92">
        <f t="shared" si="1"/>
        <v>0.9000881475612352</v>
      </c>
    </row>
    <row r="93" spans="2:4" ht="12.75">
      <c r="B93">
        <v>40</v>
      </c>
      <c r="C93">
        <f t="shared" si="0"/>
        <v>7</v>
      </c>
      <c r="D93">
        <f t="shared" si="1"/>
        <v>1.3139731974375781</v>
      </c>
    </row>
  </sheetData>
  <mergeCells count="27">
    <mergeCell ref="M6:R7"/>
    <mergeCell ref="K8:U9"/>
    <mergeCell ref="U13:U14"/>
    <mergeCell ref="U16:U17"/>
    <mergeCell ref="L13:M14"/>
    <mergeCell ref="L16:M17"/>
    <mergeCell ref="O13:P14"/>
    <mergeCell ref="O16:P17"/>
    <mergeCell ref="N21:O21"/>
    <mergeCell ref="N23:O23"/>
    <mergeCell ref="S13:T14"/>
    <mergeCell ref="S16:T17"/>
    <mergeCell ref="Q16:Q17"/>
    <mergeCell ref="R13:R14"/>
    <mergeCell ref="R16:R17"/>
    <mergeCell ref="R21:S21"/>
    <mergeCell ref="R23:S23"/>
    <mergeCell ref="K23:L23"/>
    <mergeCell ref="K21:L21"/>
    <mergeCell ref="P41:R41"/>
    <mergeCell ref="A1:C1"/>
    <mergeCell ref="K10:Q11"/>
    <mergeCell ref="K13:K14"/>
    <mergeCell ref="N13:N14"/>
    <mergeCell ref="Q13:Q14"/>
    <mergeCell ref="K16:K17"/>
    <mergeCell ref="N16:N17"/>
  </mergeCells>
  <hyperlinks>
    <hyperlink ref="P41" location="Start!I14"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Tabelle4"/>
  <dimension ref="A1:R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4" max="4" width="12.421875" style="0" bestFit="1" customWidth="1"/>
    <col min="10" max="10" width="3.7109375" style="0" customWidth="1"/>
    <col min="11" max="11" width="1.7109375" style="0" customWidth="1"/>
    <col min="12" max="12" width="2.7109375" style="0" customWidth="1"/>
    <col min="13" max="13" width="10.57421875" style="0" customWidth="1"/>
    <col min="14" max="14" width="7.421875" style="0" customWidth="1"/>
    <col min="15" max="15" width="1.57421875" style="0" customWidth="1"/>
    <col min="16" max="16" width="6.00390625" style="0" customWidth="1"/>
    <col min="17" max="17" width="4.57421875" style="0" customWidth="1"/>
  </cols>
  <sheetData>
    <row r="1" spans="1:18" ht="12.75" customHeight="1">
      <c r="A1" s="244" t="s">
        <v>12</v>
      </c>
      <c r="B1" s="244"/>
      <c r="C1" s="244"/>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ustomHeight="1">
      <c r="A3" s="1"/>
      <c r="B3" s="2"/>
      <c r="C3" s="2"/>
      <c r="D3" s="2"/>
      <c r="E3" s="2"/>
      <c r="F3" s="2"/>
      <c r="G3" s="2"/>
      <c r="H3" s="1"/>
      <c r="I3" s="1"/>
      <c r="J3" s="1"/>
      <c r="K3" s="1"/>
      <c r="L3" s="1"/>
      <c r="M3" s="1"/>
      <c r="N3" s="1"/>
      <c r="O3" s="1"/>
      <c r="P3" s="1"/>
      <c r="Q3" s="1"/>
      <c r="R3" s="1"/>
    </row>
    <row r="4" spans="1:18" ht="12.75" customHeight="1">
      <c r="A4" s="1"/>
      <c r="B4" s="3"/>
      <c r="C4" s="3"/>
      <c r="D4" s="3"/>
      <c r="E4" s="3"/>
      <c r="F4" s="3"/>
      <c r="G4" s="3"/>
      <c r="H4" s="1"/>
      <c r="I4" s="1"/>
      <c r="J4" s="1"/>
      <c r="K4" s="55"/>
      <c r="L4" s="55"/>
      <c r="M4" s="55"/>
      <c r="N4" s="55"/>
      <c r="O4" s="55"/>
      <c r="P4" s="55"/>
      <c r="Q4" s="1"/>
      <c r="R4" s="1"/>
    </row>
    <row r="5" spans="1:18" ht="12.75" customHeight="1">
      <c r="A5" s="1"/>
      <c r="B5" s="4"/>
      <c r="C5" s="4"/>
      <c r="D5" s="4"/>
      <c r="E5" s="4"/>
      <c r="F5" s="4"/>
      <c r="G5" s="4"/>
      <c r="H5" s="1"/>
      <c r="I5" s="1"/>
      <c r="J5" s="1"/>
      <c r="K5" s="55"/>
      <c r="L5" s="55"/>
      <c r="M5" s="55"/>
      <c r="N5" s="55"/>
      <c r="O5" s="55"/>
      <c r="P5" s="55"/>
      <c r="Q5" s="1"/>
      <c r="R5" s="1"/>
    </row>
    <row r="6" spans="1:18" ht="12.75" customHeight="1">
      <c r="A6" s="1"/>
      <c r="B6" s="4"/>
      <c r="C6" s="4"/>
      <c r="D6" s="4"/>
      <c r="E6" s="4"/>
      <c r="F6" s="4"/>
      <c r="G6" s="4"/>
      <c r="H6" s="1"/>
      <c r="I6" s="1"/>
      <c r="J6" s="1"/>
      <c r="K6" s="55"/>
      <c r="L6" s="55"/>
      <c r="M6" s="55"/>
      <c r="N6" s="55"/>
      <c r="O6" s="55"/>
      <c r="P6" s="55"/>
      <c r="Q6" s="1"/>
      <c r="R6" s="1"/>
    </row>
    <row r="7" spans="1:18" ht="12.75">
      <c r="A7" s="1"/>
      <c r="B7" s="1"/>
      <c r="C7" s="1"/>
      <c r="D7" s="1"/>
      <c r="E7" s="1"/>
      <c r="F7" s="1"/>
      <c r="G7" s="1"/>
      <c r="H7" s="1"/>
      <c r="I7" s="1"/>
      <c r="J7" s="1"/>
      <c r="K7" s="55"/>
      <c r="L7" s="55"/>
      <c r="M7" s="55"/>
      <c r="N7" s="55"/>
      <c r="O7" s="55"/>
      <c r="P7" s="55"/>
      <c r="Q7" s="1"/>
      <c r="R7" s="1"/>
    </row>
    <row r="8" spans="1:18" ht="12.75" customHeight="1">
      <c r="A8" s="1"/>
      <c r="B8" s="1"/>
      <c r="C8" s="1"/>
      <c r="D8" s="1"/>
      <c r="E8" s="1"/>
      <c r="F8" s="1"/>
      <c r="G8" s="1"/>
      <c r="H8" s="1"/>
      <c r="I8" s="1"/>
      <c r="J8" s="1"/>
      <c r="K8" s="103"/>
      <c r="L8" s="103"/>
      <c r="M8" s="204" t="s">
        <v>2</v>
      </c>
      <c r="N8" s="205"/>
      <c r="O8" s="205"/>
      <c r="P8" s="205"/>
      <c r="Q8" s="206"/>
      <c r="R8" s="1"/>
    </row>
    <row r="9" spans="1:18" ht="18">
      <c r="A9" s="1"/>
      <c r="B9" s="1"/>
      <c r="C9" s="1"/>
      <c r="D9" s="1"/>
      <c r="E9" s="1"/>
      <c r="F9" s="1"/>
      <c r="G9" s="1"/>
      <c r="H9" s="1"/>
      <c r="I9" s="1"/>
      <c r="J9" s="1"/>
      <c r="K9" s="103"/>
      <c r="L9" s="103"/>
      <c r="M9" s="207"/>
      <c r="N9" s="208"/>
      <c r="O9" s="208"/>
      <c r="P9" s="208"/>
      <c r="Q9" s="209"/>
      <c r="R9" s="1"/>
    </row>
    <row r="10" spans="1:18" ht="12.75" customHeight="1">
      <c r="A10" s="1"/>
      <c r="B10" s="1"/>
      <c r="C10" s="1"/>
      <c r="D10" s="1"/>
      <c r="E10" s="1"/>
      <c r="F10" s="1"/>
      <c r="G10" s="1"/>
      <c r="H10" s="1"/>
      <c r="I10" s="1"/>
      <c r="J10" s="1"/>
      <c r="K10" s="104"/>
      <c r="L10" s="104"/>
      <c r="M10" s="250" t="s">
        <v>58</v>
      </c>
      <c r="N10" s="251"/>
      <c r="O10" s="251"/>
      <c r="P10" s="251"/>
      <c r="Q10" s="252"/>
      <c r="R10" s="1"/>
    </row>
    <row r="11" spans="1:18" ht="12.75" customHeight="1">
      <c r="A11" s="1"/>
      <c r="B11" s="1"/>
      <c r="C11" s="1"/>
      <c r="D11" s="1"/>
      <c r="E11" s="1"/>
      <c r="F11" s="1"/>
      <c r="G11" s="1"/>
      <c r="H11" s="1"/>
      <c r="I11" s="1"/>
      <c r="J11" s="1"/>
      <c r="K11" s="104"/>
      <c r="L11" s="104"/>
      <c r="M11" s="253"/>
      <c r="N11" s="210"/>
      <c r="O11" s="210"/>
      <c r="P11" s="210"/>
      <c r="Q11" s="254"/>
      <c r="R11" s="1"/>
    </row>
    <row r="12" spans="1:18" ht="12.75">
      <c r="A12" s="1"/>
      <c r="B12" s="1"/>
      <c r="C12" s="1"/>
      <c r="D12" s="1"/>
      <c r="E12" s="1"/>
      <c r="F12" s="1"/>
      <c r="G12" s="1"/>
      <c r="H12" s="1"/>
      <c r="I12" s="1"/>
      <c r="J12" s="1"/>
      <c r="K12" s="261"/>
      <c r="L12" s="261"/>
      <c r="M12" s="261"/>
      <c r="N12" s="261"/>
      <c r="O12" s="261"/>
      <c r="P12" s="261"/>
      <c r="Q12" s="1"/>
      <c r="R12" s="1"/>
    </row>
    <row r="13" spans="1:18" ht="12.75" customHeight="1">
      <c r="A13" s="1"/>
      <c r="B13" s="1"/>
      <c r="C13" s="1"/>
      <c r="D13" s="1"/>
      <c r="E13" s="1"/>
      <c r="F13" s="1"/>
      <c r="G13" s="1"/>
      <c r="H13" s="1"/>
      <c r="I13" s="1"/>
      <c r="J13" s="1"/>
      <c r="K13" s="261"/>
      <c r="L13" s="261"/>
      <c r="M13" s="261"/>
      <c r="N13" s="261"/>
      <c r="O13" s="261"/>
      <c r="P13" s="261"/>
      <c r="Q13" s="1"/>
      <c r="R13" s="1"/>
    </row>
    <row r="14" spans="1:18" ht="12.75" customHeight="1">
      <c r="A14" s="1"/>
      <c r="B14" s="1"/>
      <c r="C14" s="1"/>
      <c r="D14" s="1"/>
      <c r="E14" s="1"/>
      <c r="F14" s="1"/>
      <c r="G14" s="1"/>
      <c r="H14" s="1"/>
      <c r="I14" s="1"/>
      <c r="J14" s="1"/>
      <c r="K14" s="28"/>
      <c r="L14" s="218"/>
      <c r="M14" s="255" t="s">
        <v>59</v>
      </c>
      <c r="N14" s="280">
        <f>M20</f>
        <v>1</v>
      </c>
      <c r="O14" s="264" t="s">
        <v>60</v>
      </c>
      <c r="P14" s="280">
        <f>P20</f>
        <v>2</v>
      </c>
      <c r="Q14" s="278" t="s">
        <v>53</v>
      </c>
      <c r="R14" s="1"/>
    </row>
    <row r="15" spans="1:18" ht="12.75" customHeight="1">
      <c r="A15" s="1"/>
      <c r="B15" s="1"/>
      <c r="C15" s="1"/>
      <c r="D15" s="1"/>
      <c r="E15" s="1"/>
      <c r="F15" s="1"/>
      <c r="G15" s="1"/>
      <c r="H15" s="1"/>
      <c r="I15" s="1"/>
      <c r="J15" s="1"/>
      <c r="K15" s="28"/>
      <c r="L15" s="218"/>
      <c r="M15" s="256"/>
      <c r="N15" s="281"/>
      <c r="O15" s="265"/>
      <c r="P15" s="281"/>
      <c r="Q15" s="279"/>
      <c r="R15" s="1"/>
    </row>
    <row r="16" spans="1:18" ht="25.5" customHeight="1">
      <c r="A16" s="1"/>
      <c r="B16" s="1"/>
      <c r="C16" s="1"/>
      <c r="D16" s="1"/>
      <c r="E16" s="1"/>
      <c r="F16" s="1"/>
      <c r="G16" s="1"/>
      <c r="H16" s="1"/>
      <c r="I16" s="1"/>
      <c r="J16" s="1"/>
      <c r="K16" s="55"/>
      <c r="L16" s="55"/>
      <c r="M16" s="55"/>
      <c r="N16" s="55"/>
      <c r="O16" s="55"/>
      <c r="P16" s="55"/>
      <c r="Q16" s="1"/>
      <c r="R16" s="1"/>
    </row>
    <row r="17" spans="1:18" ht="12.75" customHeight="1">
      <c r="A17" s="1"/>
      <c r="B17" s="1"/>
      <c r="C17" s="1"/>
      <c r="D17" s="1"/>
      <c r="E17" s="1"/>
      <c r="F17" s="1"/>
      <c r="G17" s="1"/>
      <c r="H17" s="1"/>
      <c r="I17" s="1"/>
      <c r="J17" s="1"/>
      <c r="K17" s="70"/>
      <c r="L17" s="55"/>
      <c r="M17" s="74"/>
      <c r="N17" s="71"/>
      <c r="O17" s="55"/>
      <c r="P17" s="85"/>
      <c r="Q17" s="38"/>
      <c r="R17" s="1"/>
    </row>
    <row r="18" spans="1:18" ht="12.75" customHeight="1">
      <c r="A18" s="1"/>
      <c r="B18" s="1"/>
      <c r="C18" s="1"/>
      <c r="D18" s="1"/>
      <c r="E18" s="1"/>
      <c r="F18" s="1"/>
      <c r="G18" s="1"/>
      <c r="H18" s="1"/>
      <c r="I18" s="1"/>
      <c r="J18" s="1"/>
      <c r="K18" s="2"/>
      <c r="L18" s="5"/>
      <c r="M18" s="9" t="s">
        <v>4</v>
      </c>
      <c r="N18" s="2"/>
      <c r="O18" s="5"/>
      <c r="P18" s="221" t="s">
        <v>9</v>
      </c>
      <c r="Q18" s="222"/>
      <c r="R18" s="1"/>
    </row>
    <row r="19" spans="1:18" ht="12.75" customHeight="1">
      <c r="A19" s="1"/>
      <c r="B19" s="1"/>
      <c r="C19" s="1"/>
      <c r="D19" s="1"/>
      <c r="E19" s="1"/>
      <c r="F19" s="1"/>
      <c r="G19" s="1"/>
      <c r="H19" s="1"/>
      <c r="I19" s="1"/>
      <c r="J19" s="1"/>
      <c r="K19" s="71"/>
      <c r="L19" s="55"/>
      <c r="M19" s="75"/>
      <c r="N19" s="71"/>
      <c r="O19" s="55"/>
      <c r="P19" s="72"/>
      <c r="Q19" s="33"/>
      <c r="R19" s="1"/>
    </row>
    <row r="20" spans="1:18" ht="12.75">
      <c r="A20" s="1"/>
      <c r="B20" s="1"/>
      <c r="C20" s="1"/>
      <c r="D20" s="1"/>
      <c r="E20" s="1"/>
      <c r="F20" s="1"/>
      <c r="G20" s="1"/>
      <c r="H20" s="1"/>
      <c r="I20" s="1"/>
      <c r="J20" s="1"/>
      <c r="K20" s="3"/>
      <c r="L20" s="5"/>
      <c r="M20" s="6">
        <f>(M22-20)/5</f>
        <v>1</v>
      </c>
      <c r="N20" s="3"/>
      <c r="O20" s="5"/>
      <c r="P20" s="202">
        <f>P22/10+0.1</f>
        <v>2</v>
      </c>
      <c r="Q20" s="203"/>
      <c r="R20" s="1"/>
    </row>
    <row r="21" spans="1:18" ht="12.75">
      <c r="A21" s="1"/>
      <c r="B21" s="1"/>
      <c r="C21" s="1"/>
      <c r="D21" s="1"/>
      <c r="E21" s="1"/>
      <c r="F21" s="1"/>
      <c r="G21" s="1"/>
      <c r="H21" s="1"/>
      <c r="I21" s="1"/>
      <c r="J21" s="1"/>
      <c r="K21" s="71"/>
      <c r="L21" s="55"/>
      <c r="M21" s="75"/>
      <c r="N21" s="71"/>
      <c r="O21" s="55"/>
      <c r="P21" s="72"/>
      <c r="Q21" s="33"/>
      <c r="R21" s="1"/>
    </row>
    <row r="22" spans="1:18" ht="12.75">
      <c r="A22" s="1"/>
      <c r="B22" s="1"/>
      <c r="C22" s="1"/>
      <c r="D22" s="1"/>
      <c r="E22" s="1"/>
      <c r="F22" s="1"/>
      <c r="G22" s="1"/>
      <c r="H22" s="1"/>
      <c r="I22" s="1"/>
      <c r="J22" s="1"/>
      <c r="K22" s="71"/>
      <c r="L22" s="55"/>
      <c r="M22" s="75">
        <v>25</v>
      </c>
      <c r="N22" s="71"/>
      <c r="O22" s="55"/>
      <c r="P22" s="72">
        <v>19</v>
      </c>
      <c r="Q22" s="33"/>
      <c r="R22" s="1"/>
    </row>
    <row r="23" spans="1:18" ht="12.75">
      <c r="A23" s="1"/>
      <c r="B23" s="1"/>
      <c r="C23" s="1"/>
      <c r="D23" s="1"/>
      <c r="E23" s="1"/>
      <c r="F23" s="1"/>
      <c r="G23" s="1"/>
      <c r="H23" s="1"/>
      <c r="I23" s="1"/>
      <c r="J23" s="1"/>
      <c r="K23" s="71"/>
      <c r="L23" s="55"/>
      <c r="M23" s="76"/>
      <c r="N23" s="71"/>
      <c r="O23" s="55"/>
      <c r="P23" s="73"/>
      <c r="Q23" s="35"/>
      <c r="R23" s="1"/>
    </row>
    <row r="24" spans="1:18" ht="12.75">
      <c r="A24" s="1"/>
      <c r="B24" s="1"/>
      <c r="C24" s="1"/>
      <c r="D24" s="1"/>
      <c r="E24" s="1"/>
      <c r="F24" s="1"/>
      <c r="G24" s="1"/>
      <c r="H24" s="1"/>
      <c r="I24" s="1"/>
      <c r="J24" s="1"/>
      <c r="K24" s="55"/>
      <c r="L24" s="55"/>
      <c r="M24" s="55"/>
      <c r="N24" s="55"/>
      <c r="O24" s="55"/>
      <c r="P24" s="55"/>
      <c r="Q24" s="1"/>
      <c r="R24" s="1"/>
    </row>
    <row r="25" spans="1:18" ht="12.75">
      <c r="A25" s="1"/>
      <c r="B25" s="1"/>
      <c r="C25" s="1"/>
      <c r="D25" s="1"/>
      <c r="E25" s="1"/>
      <c r="F25" s="1"/>
      <c r="G25" s="1"/>
      <c r="H25" s="1"/>
      <c r="I25" s="1"/>
      <c r="J25" s="1"/>
      <c r="K25" s="55"/>
      <c r="L25" s="55"/>
      <c r="M25" s="55"/>
      <c r="N25" s="55"/>
      <c r="O25" s="55"/>
      <c r="P25" s="55"/>
      <c r="Q25" s="1"/>
      <c r="R25" s="1"/>
    </row>
    <row r="26" spans="1:18" ht="12.75">
      <c r="A26" s="1"/>
      <c r="B26" s="1"/>
      <c r="C26" s="1"/>
      <c r="D26" s="1"/>
      <c r="E26" s="1"/>
      <c r="F26" s="1"/>
      <c r="G26" s="1"/>
      <c r="H26" s="1"/>
      <c r="I26" s="1"/>
      <c r="J26" s="1"/>
      <c r="K26" s="55"/>
      <c r="L26" s="55"/>
      <c r="M26" s="55"/>
      <c r="N26" s="55"/>
      <c r="O26" s="55"/>
      <c r="P26" s="55"/>
      <c r="Q26" s="1"/>
      <c r="R26" s="1"/>
    </row>
    <row r="27" spans="1:18" ht="12.75">
      <c r="A27" s="1"/>
      <c r="B27" s="1"/>
      <c r="C27" s="1"/>
      <c r="D27" s="1"/>
      <c r="E27" s="1"/>
      <c r="F27" s="1"/>
      <c r="G27" s="1"/>
      <c r="H27" s="1"/>
      <c r="I27" s="1"/>
      <c r="J27" s="1"/>
      <c r="K27" s="55"/>
      <c r="L27" s="55"/>
      <c r="M27" s="55"/>
      <c r="N27" s="55"/>
      <c r="O27" s="55"/>
      <c r="P27" s="55"/>
      <c r="Q27" s="1"/>
      <c r="R27" s="1"/>
    </row>
    <row r="28" spans="1:18" ht="12.75">
      <c r="A28" s="1"/>
      <c r="B28" s="1"/>
      <c r="C28" s="1"/>
      <c r="D28" s="1"/>
      <c r="E28" s="1"/>
      <c r="F28" s="1"/>
      <c r="G28" s="1"/>
      <c r="H28" s="1"/>
      <c r="I28" s="1"/>
      <c r="J28" s="1"/>
      <c r="K28" s="55"/>
      <c r="L28" s="55"/>
      <c r="M28" s="55"/>
      <c r="N28" s="55"/>
      <c r="O28" s="55"/>
      <c r="P28" s="55"/>
      <c r="Q28" s="1"/>
      <c r="R28" s="1"/>
    </row>
    <row r="29" spans="1:18" ht="12.75">
      <c r="A29" s="1"/>
      <c r="B29" s="1"/>
      <c r="C29" s="1"/>
      <c r="D29" s="1"/>
      <c r="E29" s="1"/>
      <c r="F29" s="1"/>
      <c r="G29" s="1"/>
      <c r="H29" s="1"/>
      <c r="I29" s="1"/>
      <c r="J29" s="1"/>
      <c r="K29" s="55"/>
      <c r="L29" s="55"/>
      <c r="M29" s="55"/>
      <c r="N29" s="55"/>
      <c r="O29" s="55"/>
      <c r="P29" s="55"/>
      <c r="Q29" s="1"/>
      <c r="R29" s="1"/>
    </row>
    <row r="30" spans="1:18" ht="12.75" hidden="1">
      <c r="A30" s="1"/>
      <c r="B30" s="1"/>
      <c r="C30" s="1"/>
      <c r="D30" s="1"/>
      <c r="E30" s="1"/>
      <c r="F30" s="1"/>
      <c r="G30" s="1"/>
      <c r="H30" s="1"/>
      <c r="I30" s="1"/>
      <c r="J30" s="1"/>
      <c r="K30" s="55"/>
      <c r="L30" s="55"/>
      <c r="M30" s="55"/>
      <c r="N30" s="55"/>
      <c r="O30" s="55"/>
      <c r="P30" s="55"/>
      <c r="Q30" s="1"/>
      <c r="R30" s="1"/>
    </row>
    <row r="31" spans="1:18" ht="12.75">
      <c r="A31" s="1"/>
      <c r="B31" s="1"/>
      <c r="C31" s="1"/>
      <c r="D31" s="1"/>
      <c r="E31" s="1"/>
      <c r="F31" s="1"/>
      <c r="G31" s="1"/>
      <c r="H31" s="1"/>
      <c r="I31" s="1"/>
      <c r="J31" s="1"/>
      <c r="K31" s="55"/>
      <c r="L31" s="55"/>
      <c r="M31" s="55"/>
      <c r="N31" s="55"/>
      <c r="O31" s="55"/>
      <c r="P31" s="55"/>
      <c r="Q31" s="1"/>
      <c r="R31" s="1"/>
    </row>
    <row r="32" spans="1:18" ht="12.75">
      <c r="A32" s="1"/>
      <c r="B32" s="1"/>
      <c r="C32" s="1"/>
      <c r="D32" s="1"/>
      <c r="E32" s="1"/>
      <c r="F32" s="1"/>
      <c r="G32" s="1"/>
      <c r="H32" s="1"/>
      <c r="I32" s="1"/>
      <c r="J32" s="1"/>
      <c r="K32" s="55"/>
      <c r="L32" s="55"/>
      <c r="M32" s="55"/>
      <c r="N32" s="55"/>
      <c r="O32" s="55"/>
      <c r="P32" s="55"/>
      <c r="Q32" s="1"/>
      <c r="R32" s="1"/>
    </row>
    <row r="33" spans="1:18" ht="12.75">
      <c r="A33" s="1"/>
      <c r="B33" s="1"/>
      <c r="C33" s="1"/>
      <c r="D33" s="1"/>
      <c r="E33" s="1"/>
      <c r="F33" s="1"/>
      <c r="G33" s="1"/>
      <c r="H33" s="1"/>
      <c r="I33" s="1"/>
      <c r="J33" s="1"/>
      <c r="K33" s="55"/>
      <c r="L33" s="55"/>
      <c r="M33" s="55"/>
      <c r="N33" s="55"/>
      <c r="O33" s="55"/>
      <c r="P33" s="55"/>
      <c r="Q33" s="1"/>
      <c r="R33" s="1"/>
    </row>
    <row r="34" spans="1:18" ht="12.75">
      <c r="A34" s="1"/>
      <c r="B34" s="1"/>
      <c r="C34" s="1"/>
      <c r="D34" s="1"/>
      <c r="E34" s="1"/>
      <c r="F34" s="1"/>
      <c r="G34" s="1"/>
      <c r="H34" s="1"/>
      <c r="I34" s="1"/>
      <c r="J34" s="1"/>
      <c r="K34" s="55"/>
      <c r="L34" s="55"/>
      <c r="M34" s="55"/>
      <c r="N34" s="55"/>
      <c r="O34" s="55"/>
      <c r="P34" s="55"/>
      <c r="Q34" s="1"/>
      <c r="R34" s="1"/>
    </row>
    <row r="35" spans="1:18" ht="12.75">
      <c r="A35" s="1"/>
      <c r="B35" s="1"/>
      <c r="C35" s="1"/>
      <c r="D35" s="1"/>
      <c r="E35" s="1"/>
      <c r="F35" s="1"/>
      <c r="G35" s="1"/>
      <c r="H35" s="1"/>
      <c r="I35" s="1"/>
      <c r="J35" s="1"/>
      <c r="K35" s="55"/>
      <c r="L35" s="55"/>
      <c r="M35" s="55"/>
      <c r="N35" s="55"/>
      <c r="O35" s="55"/>
      <c r="P35" s="55"/>
      <c r="Q35" s="1"/>
      <c r="R35" s="1"/>
    </row>
    <row r="36" spans="1:18" ht="12.75">
      <c r="A36" s="1"/>
      <c r="B36" s="1"/>
      <c r="C36" s="1"/>
      <c r="D36" s="1"/>
      <c r="E36" s="1"/>
      <c r="F36" s="1"/>
      <c r="G36" s="1"/>
      <c r="H36" s="1"/>
      <c r="I36" s="1"/>
      <c r="J36" s="1"/>
      <c r="K36" s="55"/>
      <c r="L36" s="55"/>
      <c r="M36" s="55"/>
      <c r="N36" s="55"/>
      <c r="O36" s="55"/>
      <c r="P36" s="55"/>
      <c r="Q36" s="1"/>
      <c r="R36" s="1"/>
    </row>
    <row r="37" spans="1:18" ht="12.75">
      <c r="A37" s="1"/>
      <c r="B37" s="1"/>
      <c r="C37" s="1"/>
      <c r="D37" s="1"/>
      <c r="E37" s="1"/>
      <c r="F37" s="1"/>
      <c r="G37" s="1"/>
      <c r="H37" s="1"/>
      <c r="I37" s="1"/>
      <c r="J37" s="1"/>
      <c r="K37" s="55"/>
      <c r="L37" s="55"/>
      <c r="M37" s="55"/>
      <c r="N37" s="55"/>
      <c r="O37" s="55"/>
      <c r="P37" s="55"/>
      <c r="Q37" s="1"/>
      <c r="R37" s="1"/>
    </row>
    <row r="38" spans="1:18" ht="12.75">
      <c r="A38" s="1"/>
      <c r="B38" s="1"/>
      <c r="C38" s="1"/>
      <c r="D38" s="1"/>
      <c r="E38" s="1"/>
      <c r="F38" s="1"/>
      <c r="G38" s="1"/>
      <c r="H38" s="1"/>
      <c r="I38" s="1"/>
      <c r="J38" s="1"/>
      <c r="K38" s="55"/>
      <c r="L38" s="55"/>
      <c r="M38" s="55"/>
      <c r="N38" s="55"/>
      <c r="O38" s="55"/>
      <c r="P38" s="56" t="s">
        <v>5</v>
      </c>
      <c r="Q38" s="1"/>
      <c r="R38" s="1"/>
    </row>
    <row r="39" spans="1:18" ht="12.75">
      <c r="A39" s="1"/>
      <c r="B39" s="1"/>
      <c r="C39" s="1"/>
      <c r="D39" s="1"/>
      <c r="E39" s="1"/>
      <c r="F39" s="1"/>
      <c r="G39" s="1"/>
      <c r="H39" s="1"/>
      <c r="I39" s="1"/>
      <c r="J39" s="1"/>
      <c r="K39" s="1"/>
      <c r="L39" s="1"/>
      <c r="M39" s="1"/>
      <c r="N39" s="1"/>
      <c r="O39" s="1"/>
      <c r="P39" s="1"/>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50" spans="2:4" ht="12.75">
      <c r="B50">
        <v>0</v>
      </c>
      <c r="C50">
        <f>(B50-20)/2</f>
        <v>-10</v>
      </c>
      <c r="D50">
        <f>$M$20*$P$20^C50</f>
        <v>0.0009765625</v>
      </c>
    </row>
    <row r="51" spans="2:4" ht="12.75">
      <c r="B51">
        <v>1</v>
      </c>
      <c r="C51">
        <f aca="true" t="shared" si="0" ref="C51:C90">(B51-20)/2</f>
        <v>-9.5</v>
      </c>
      <c r="D51">
        <f aca="true" t="shared" si="1" ref="D51:D90">$M$20*$P$20^C51</f>
        <v>0.0013810679320049757</v>
      </c>
    </row>
    <row r="52" spans="2:4" ht="12.75">
      <c r="B52">
        <v>2</v>
      </c>
      <c r="C52">
        <f t="shared" si="0"/>
        <v>-9</v>
      </c>
      <c r="D52">
        <f t="shared" si="1"/>
        <v>0.001953125</v>
      </c>
    </row>
    <row r="53" spans="2:4" ht="12.75">
      <c r="B53">
        <v>3</v>
      </c>
      <c r="C53">
        <f t="shared" si="0"/>
        <v>-8.5</v>
      </c>
      <c r="D53">
        <f t="shared" si="1"/>
        <v>0.0027621358640099515</v>
      </c>
    </row>
    <row r="54" spans="2:4" ht="12.75">
      <c r="B54">
        <v>4</v>
      </c>
      <c r="C54">
        <f t="shared" si="0"/>
        <v>-8</v>
      </c>
      <c r="D54">
        <f t="shared" si="1"/>
        <v>0.00390625</v>
      </c>
    </row>
    <row r="55" spans="2:4" ht="12.75">
      <c r="B55">
        <v>5</v>
      </c>
      <c r="C55">
        <f t="shared" si="0"/>
        <v>-7.5</v>
      </c>
      <c r="D55">
        <f t="shared" si="1"/>
        <v>0.005524271728019904</v>
      </c>
    </row>
    <row r="56" spans="2:4" ht="12.75">
      <c r="B56">
        <v>6</v>
      </c>
      <c r="C56">
        <f t="shared" si="0"/>
        <v>-7</v>
      </c>
      <c r="D56">
        <f t="shared" si="1"/>
        <v>0.0078125</v>
      </c>
    </row>
    <row r="57" spans="2:4" ht="12.75">
      <c r="B57">
        <v>7</v>
      </c>
      <c r="C57">
        <f t="shared" si="0"/>
        <v>-6.5</v>
      </c>
      <c r="D57">
        <f t="shared" si="1"/>
        <v>0.011048543456039808</v>
      </c>
    </row>
    <row r="58" spans="2:4" ht="12.75">
      <c r="B58">
        <v>8</v>
      </c>
      <c r="C58">
        <f t="shared" si="0"/>
        <v>-6</v>
      </c>
      <c r="D58">
        <f t="shared" si="1"/>
        <v>0.015625</v>
      </c>
    </row>
    <row r="59" spans="2:4" ht="12.75">
      <c r="B59">
        <v>9</v>
      </c>
      <c r="C59">
        <f t="shared" si="0"/>
        <v>-5.5</v>
      </c>
      <c r="D59">
        <f t="shared" si="1"/>
        <v>0.022097086912079608</v>
      </c>
    </row>
    <row r="60" spans="2:4" ht="12.75">
      <c r="B60">
        <v>10</v>
      </c>
      <c r="C60">
        <f t="shared" si="0"/>
        <v>-5</v>
      </c>
      <c r="D60">
        <f t="shared" si="1"/>
        <v>0.03125</v>
      </c>
    </row>
    <row r="61" spans="2:4" ht="12.75">
      <c r="B61">
        <v>11</v>
      </c>
      <c r="C61">
        <f t="shared" si="0"/>
        <v>-4.5</v>
      </c>
      <c r="D61">
        <f t="shared" si="1"/>
        <v>0.04419417382415922</v>
      </c>
    </row>
    <row r="62" spans="2:4" ht="12.75">
      <c r="B62">
        <v>12</v>
      </c>
      <c r="C62">
        <f t="shared" si="0"/>
        <v>-4</v>
      </c>
      <c r="D62">
        <f t="shared" si="1"/>
        <v>0.0625</v>
      </c>
    </row>
    <row r="63" spans="2:4" ht="12.75">
      <c r="B63">
        <v>13</v>
      </c>
      <c r="C63">
        <f t="shared" si="0"/>
        <v>-3.5</v>
      </c>
      <c r="D63">
        <f t="shared" si="1"/>
        <v>0.08838834764831845</v>
      </c>
    </row>
    <row r="64" spans="2:4" ht="12.75">
      <c r="B64">
        <v>14</v>
      </c>
      <c r="C64">
        <f t="shared" si="0"/>
        <v>-3</v>
      </c>
      <c r="D64">
        <f t="shared" si="1"/>
        <v>0.125</v>
      </c>
    </row>
    <row r="65" spans="2:4" ht="12.75">
      <c r="B65">
        <v>15</v>
      </c>
      <c r="C65">
        <f t="shared" si="0"/>
        <v>-2.5</v>
      </c>
      <c r="D65">
        <f t="shared" si="1"/>
        <v>0.17677669529663687</v>
      </c>
    </row>
    <row r="66" spans="2:4" ht="12.75">
      <c r="B66">
        <v>16</v>
      </c>
      <c r="C66">
        <f t="shared" si="0"/>
        <v>-2</v>
      </c>
      <c r="D66">
        <f t="shared" si="1"/>
        <v>0.25</v>
      </c>
    </row>
    <row r="67" spans="2:4" ht="12.75">
      <c r="B67">
        <v>17</v>
      </c>
      <c r="C67">
        <f t="shared" si="0"/>
        <v>-1.5</v>
      </c>
      <c r="D67">
        <f t="shared" si="1"/>
        <v>0.3535533905932738</v>
      </c>
    </row>
    <row r="68" spans="2:4" ht="12.75">
      <c r="B68">
        <v>18</v>
      </c>
      <c r="C68">
        <f t="shared" si="0"/>
        <v>-1</v>
      </c>
      <c r="D68">
        <f t="shared" si="1"/>
        <v>0.5</v>
      </c>
    </row>
    <row r="69" spans="2:4" ht="12.75">
      <c r="B69">
        <v>19</v>
      </c>
      <c r="C69">
        <f t="shared" si="0"/>
        <v>-0.5</v>
      </c>
      <c r="D69">
        <f t="shared" si="1"/>
        <v>0.7071067811865475</v>
      </c>
    </row>
    <row r="70" spans="2:4" ht="12.75">
      <c r="B70">
        <v>20</v>
      </c>
      <c r="C70">
        <f t="shared" si="0"/>
        <v>0</v>
      </c>
      <c r="D70">
        <f t="shared" si="1"/>
        <v>1</v>
      </c>
    </row>
    <row r="71" spans="2:4" ht="12.75">
      <c r="B71">
        <v>21</v>
      </c>
      <c r="C71">
        <f t="shared" si="0"/>
        <v>0.5</v>
      </c>
      <c r="D71">
        <f t="shared" si="1"/>
        <v>1.4142135623730951</v>
      </c>
    </row>
    <row r="72" spans="2:4" ht="12.75">
      <c r="B72">
        <v>22</v>
      </c>
      <c r="C72">
        <f t="shared" si="0"/>
        <v>1</v>
      </c>
      <c r="D72">
        <f t="shared" si="1"/>
        <v>2</v>
      </c>
    </row>
    <row r="73" spans="2:4" ht="12.75">
      <c r="B73">
        <v>23</v>
      </c>
      <c r="C73">
        <f t="shared" si="0"/>
        <v>1.5</v>
      </c>
      <c r="D73">
        <f t="shared" si="1"/>
        <v>2.82842712474619</v>
      </c>
    </row>
    <row r="74" spans="2:4" ht="12.75">
      <c r="B74">
        <v>24</v>
      </c>
      <c r="C74">
        <f t="shared" si="0"/>
        <v>2</v>
      </c>
      <c r="D74">
        <f t="shared" si="1"/>
        <v>4</v>
      </c>
    </row>
    <row r="75" spans="2:4" ht="12.75">
      <c r="B75">
        <v>25</v>
      </c>
      <c r="C75">
        <f t="shared" si="0"/>
        <v>2.5</v>
      </c>
      <c r="D75">
        <f t="shared" si="1"/>
        <v>5.656854249492381</v>
      </c>
    </row>
    <row r="76" spans="2:4" ht="12.75">
      <c r="B76">
        <v>26</v>
      </c>
      <c r="C76">
        <f t="shared" si="0"/>
        <v>3</v>
      </c>
      <c r="D76">
        <f t="shared" si="1"/>
        <v>8</v>
      </c>
    </row>
    <row r="77" spans="2:4" ht="12.75">
      <c r="B77">
        <v>27</v>
      </c>
      <c r="C77">
        <f t="shared" si="0"/>
        <v>3.5</v>
      </c>
      <c r="D77">
        <f t="shared" si="1"/>
        <v>11.31370849898476</v>
      </c>
    </row>
    <row r="78" spans="2:4" ht="12.75">
      <c r="B78">
        <v>28</v>
      </c>
      <c r="C78">
        <f t="shared" si="0"/>
        <v>4</v>
      </c>
      <c r="D78">
        <f t="shared" si="1"/>
        <v>16</v>
      </c>
    </row>
    <row r="79" spans="2:4" ht="12.75">
      <c r="B79">
        <v>29</v>
      </c>
      <c r="C79">
        <f t="shared" si="0"/>
        <v>4.5</v>
      </c>
      <c r="D79">
        <f t="shared" si="1"/>
        <v>22.62741699796952</v>
      </c>
    </row>
    <row r="80" spans="2:4" ht="12.75">
      <c r="B80">
        <v>30</v>
      </c>
      <c r="C80">
        <f t="shared" si="0"/>
        <v>5</v>
      </c>
      <c r="D80">
        <f t="shared" si="1"/>
        <v>32</v>
      </c>
    </row>
    <row r="81" spans="2:4" ht="12.75">
      <c r="B81">
        <v>31</v>
      </c>
      <c r="C81">
        <f t="shared" si="0"/>
        <v>5.5</v>
      </c>
      <c r="D81">
        <f t="shared" si="1"/>
        <v>45.254833995939045</v>
      </c>
    </row>
    <row r="82" spans="2:4" ht="12.75">
      <c r="B82">
        <v>32</v>
      </c>
      <c r="C82">
        <f t="shared" si="0"/>
        <v>6</v>
      </c>
      <c r="D82">
        <f t="shared" si="1"/>
        <v>64</v>
      </c>
    </row>
    <row r="83" spans="2:4" ht="12.75">
      <c r="B83">
        <v>33</v>
      </c>
      <c r="C83">
        <f t="shared" si="0"/>
        <v>6.5</v>
      </c>
      <c r="D83">
        <f t="shared" si="1"/>
        <v>90.50966799187806</v>
      </c>
    </row>
    <row r="84" spans="2:4" ht="12.75">
      <c r="B84">
        <v>34</v>
      </c>
      <c r="C84">
        <f t="shared" si="0"/>
        <v>7</v>
      </c>
      <c r="D84">
        <f t="shared" si="1"/>
        <v>128</v>
      </c>
    </row>
    <row r="85" spans="2:4" ht="12.75">
      <c r="B85">
        <v>35</v>
      </c>
      <c r="C85">
        <f t="shared" si="0"/>
        <v>7.5</v>
      </c>
      <c r="D85">
        <f t="shared" si="1"/>
        <v>181.01933598375612</v>
      </c>
    </row>
    <row r="86" spans="2:4" ht="12.75">
      <c r="B86">
        <v>36</v>
      </c>
      <c r="C86">
        <f t="shared" si="0"/>
        <v>8</v>
      </c>
      <c r="D86">
        <f t="shared" si="1"/>
        <v>256</v>
      </c>
    </row>
    <row r="87" spans="2:4" ht="12.75">
      <c r="B87">
        <v>37</v>
      </c>
      <c r="C87">
        <f t="shared" si="0"/>
        <v>8.5</v>
      </c>
      <c r="D87">
        <f t="shared" si="1"/>
        <v>362.0386719675123</v>
      </c>
    </row>
    <row r="88" spans="2:4" ht="12.75">
      <c r="B88">
        <v>38</v>
      </c>
      <c r="C88">
        <f t="shared" si="0"/>
        <v>9</v>
      </c>
      <c r="D88">
        <f t="shared" si="1"/>
        <v>512</v>
      </c>
    </row>
    <row r="89" spans="2:4" ht="12.75">
      <c r="B89">
        <v>39</v>
      </c>
      <c r="C89">
        <f t="shared" si="0"/>
        <v>9.5</v>
      </c>
      <c r="D89">
        <f t="shared" si="1"/>
        <v>724.0773439350246</v>
      </c>
    </row>
    <row r="90" spans="2:4" ht="12.75">
      <c r="B90">
        <v>40</v>
      </c>
      <c r="C90">
        <f t="shared" si="0"/>
        <v>10</v>
      </c>
      <c r="D90">
        <f t="shared" si="1"/>
        <v>1024</v>
      </c>
    </row>
  </sheetData>
  <mergeCells count="12">
    <mergeCell ref="A1:C1"/>
    <mergeCell ref="K12:P13"/>
    <mergeCell ref="L14:L15"/>
    <mergeCell ref="M14:M15"/>
    <mergeCell ref="N14:N15"/>
    <mergeCell ref="O14:O15"/>
    <mergeCell ref="P14:P15"/>
    <mergeCell ref="Q14:Q15"/>
    <mergeCell ref="P18:Q18"/>
    <mergeCell ref="P20:Q20"/>
    <mergeCell ref="M8:Q9"/>
    <mergeCell ref="M10:Q11"/>
  </mergeCells>
  <hyperlinks>
    <hyperlink ref="P38" location="Start!H7"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Tabelle5"/>
  <dimension ref="A1:R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10" max="10" width="3.7109375" style="0" customWidth="1"/>
    <col min="11" max="11" width="7.7109375" style="0" customWidth="1"/>
    <col min="12" max="12" width="3.7109375" style="0" customWidth="1"/>
    <col min="13" max="13" width="8.140625" style="0" customWidth="1"/>
    <col min="14" max="14" width="2.28125" style="0" customWidth="1"/>
    <col min="15" max="15" width="3.421875" style="0" customWidth="1"/>
    <col min="16" max="16" width="7.7109375" style="0" customWidth="1"/>
  </cols>
  <sheetData>
    <row r="1" spans="1:18" ht="12.75" customHeight="1">
      <c r="A1" s="244" t="s">
        <v>13</v>
      </c>
      <c r="B1" s="244"/>
      <c r="C1" s="244"/>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ustomHeight="1">
      <c r="A3" s="1"/>
      <c r="B3" s="2"/>
      <c r="C3" s="2"/>
      <c r="D3" s="2"/>
      <c r="E3" s="2"/>
      <c r="F3" s="2"/>
      <c r="G3" s="2"/>
      <c r="H3" s="1"/>
      <c r="I3" s="1"/>
      <c r="J3" s="1"/>
      <c r="K3" s="1"/>
      <c r="L3" s="1"/>
      <c r="M3" s="1"/>
      <c r="N3" s="1"/>
      <c r="O3" s="1"/>
      <c r="P3" s="1"/>
      <c r="Q3" s="1"/>
      <c r="R3" s="1"/>
    </row>
    <row r="4" spans="1:18" ht="12.75" customHeight="1">
      <c r="A4" s="1"/>
      <c r="B4" s="3"/>
      <c r="C4" s="3"/>
      <c r="D4" s="3"/>
      <c r="E4" s="3"/>
      <c r="F4" s="3"/>
      <c r="G4" s="3"/>
      <c r="H4" s="1"/>
      <c r="I4" s="1"/>
      <c r="J4" s="1"/>
      <c r="K4" s="1"/>
      <c r="L4" s="1"/>
      <c r="M4" s="1"/>
      <c r="N4" s="1"/>
      <c r="O4" s="1"/>
      <c r="P4" s="1"/>
      <c r="Q4" s="1"/>
      <c r="R4" s="1"/>
    </row>
    <row r="5" spans="1:18" ht="12.75" customHeight="1">
      <c r="A5" s="1"/>
      <c r="B5" s="4"/>
      <c r="C5" s="4"/>
      <c r="D5" s="4"/>
      <c r="E5" s="4"/>
      <c r="F5" s="4"/>
      <c r="G5" s="4"/>
      <c r="H5" s="1"/>
      <c r="I5" s="1"/>
      <c r="J5" s="1"/>
      <c r="K5" s="55"/>
      <c r="L5" s="55"/>
      <c r="M5" s="55"/>
      <c r="N5" s="55"/>
      <c r="O5" s="55"/>
      <c r="P5" s="55"/>
      <c r="Q5" s="1"/>
      <c r="R5" s="1"/>
    </row>
    <row r="6" spans="1:18" ht="12.75" customHeight="1">
      <c r="A6" s="1"/>
      <c r="B6" s="4"/>
      <c r="C6" s="4"/>
      <c r="D6" s="4"/>
      <c r="E6" s="4"/>
      <c r="F6" s="4"/>
      <c r="G6" s="4"/>
      <c r="H6" s="1"/>
      <c r="I6" s="1"/>
      <c r="J6" s="1"/>
      <c r="K6" s="55"/>
      <c r="L6" s="55"/>
      <c r="M6" s="55"/>
      <c r="N6" s="55"/>
      <c r="O6" s="55"/>
      <c r="P6" s="55"/>
      <c r="Q6" s="1"/>
      <c r="R6" s="1"/>
    </row>
    <row r="7" spans="1:18" ht="12.75">
      <c r="A7" s="1"/>
      <c r="B7" s="1"/>
      <c r="C7" s="1"/>
      <c r="D7" s="1"/>
      <c r="E7" s="1"/>
      <c r="F7" s="1"/>
      <c r="G7" s="1"/>
      <c r="H7" s="1"/>
      <c r="I7" s="1"/>
      <c r="J7" s="1"/>
      <c r="K7" s="55"/>
      <c r="L7" s="55"/>
      <c r="M7" s="55"/>
      <c r="N7" s="55"/>
      <c r="O7" s="55"/>
      <c r="P7" s="55"/>
      <c r="Q7" s="1"/>
      <c r="R7" s="1"/>
    </row>
    <row r="8" spans="1:18" ht="12.75" customHeight="1">
      <c r="A8" s="1"/>
      <c r="B8" s="1"/>
      <c r="C8" s="1"/>
      <c r="D8" s="1"/>
      <c r="E8" s="1"/>
      <c r="F8" s="1"/>
      <c r="G8" s="1"/>
      <c r="H8" s="1"/>
      <c r="I8" s="1"/>
      <c r="J8" s="1"/>
      <c r="K8" s="204" t="s">
        <v>3</v>
      </c>
      <c r="L8" s="205"/>
      <c r="M8" s="205"/>
      <c r="N8" s="205"/>
      <c r="O8" s="205"/>
      <c r="P8" s="206"/>
      <c r="Q8" s="1"/>
      <c r="R8" s="1"/>
    </row>
    <row r="9" spans="1:18" ht="12.75">
      <c r="A9" s="1"/>
      <c r="B9" s="1"/>
      <c r="C9" s="1"/>
      <c r="D9" s="1"/>
      <c r="E9" s="1"/>
      <c r="F9" s="1"/>
      <c r="G9" s="1"/>
      <c r="H9" s="1"/>
      <c r="I9" s="1"/>
      <c r="J9" s="1"/>
      <c r="K9" s="207"/>
      <c r="L9" s="208"/>
      <c r="M9" s="208"/>
      <c r="N9" s="208"/>
      <c r="O9" s="208"/>
      <c r="P9" s="209"/>
      <c r="Q9" s="1"/>
      <c r="R9" s="1"/>
    </row>
    <row r="10" spans="1:18" ht="12.75" customHeight="1">
      <c r="A10" s="1"/>
      <c r="B10" s="1"/>
      <c r="C10" s="1"/>
      <c r="D10" s="1"/>
      <c r="E10" s="1"/>
      <c r="F10" s="1"/>
      <c r="G10" s="1"/>
      <c r="H10" s="1"/>
      <c r="I10" s="1"/>
      <c r="J10" s="1"/>
      <c r="K10" s="250" t="s">
        <v>61</v>
      </c>
      <c r="L10" s="251"/>
      <c r="M10" s="251"/>
      <c r="N10" s="251"/>
      <c r="O10" s="251"/>
      <c r="P10" s="252"/>
      <c r="Q10" s="1"/>
      <c r="R10" s="1"/>
    </row>
    <row r="11" spans="1:18" ht="12.75" customHeight="1">
      <c r="A11" s="1"/>
      <c r="B11" s="1"/>
      <c r="C11" s="1"/>
      <c r="D11" s="1"/>
      <c r="E11" s="1"/>
      <c r="F11" s="1"/>
      <c r="G11" s="1"/>
      <c r="H11" s="1"/>
      <c r="I11" s="1"/>
      <c r="J11" s="1"/>
      <c r="K11" s="253"/>
      <c r="L11" s="210"/>
      <c r="M11" s="210"/>
      <c r="N11" s="210"/>
      <c r="O11" s="210"/>
      <c r="P11" s="254"/>
      <c r="Q11" s="1"/>
      <c r="R11" s="1"/>
    </row>
    <row r="12" spans="1:18" ht="12.75">
      <c r="A12" s="1"/>
      <c r="B12" s="1"/>
      <c r="C12" s="1"/>
      <c r="D12" s="1"/>
      <c r="E12" s="1"/>
      <c r="F12" s="1"/>
      <c r="G12" s="1"/>
      <c r="H12" s="1"/>
      <c r="I12" s="1"/>
      <c r="J12" s="1"/>
      <c r="K12" s="261"/>
      <c r="L12" s="261"/>
      <c r="M12" s="261"/>
      <c r="N12" s="261"/>
      <c r="O12" s="261"/>
      <c r="P12" s="261"/>
      <c r="Q12" s="1"/>
      <c r="R12" s="1"/>
    </row>
    <row r="13" spans="1:18" ht="12.75" customHeight="1">
      <c r="A13" s="1"/>
      <c r="B13" s="1"/>
      <c r="C13" s="1"/>
      <c r="D13" s="1"/>
      <c r="E13" s="1"/>
      <c r="F13" s="1"/>
      <c r="G13" s="1"/>
      <c r="H13" s="1"/>
      <c r="I13" s="1"/>
      <c r="J13" s="1"/>
      <c r="K13" s="261"/>
      <c r="L13" s="261"/>
      <c r="M13" s="261"/>
      <c r="N13" s="261"/>
      <c r="O13" s="261"/>
      <c r="P13" s="261"/>
      <c r="Q13" s="1"/>
      <c r="R13" s="1"/>
    </row>
    <row r="14" spans="1:18" ht="12.75" customHeight="1">
      <c r="A14" s="1"/>
      <c r="B14" s="1"/>
      <c r="C14" s="1"/>
      <c r="D14" s="1"/>
      <c r="E14" s="1"/>
      <c r="F14" s="1"/>
      <c r="G14" s="1"/>
      <c r="H14" s="1"/>
      <c r="I14" s="1"/>
      <c r="J14" s="1"/>
      <c r="K14" s="105"/>
      <c r="L14" s="282" t="s">
        <v>62</v>
      </c>
      <c r="M14" s="282"/>
      <c r="N14" s="280">
        <f>IF(M20=1,"#",M20)</f>
        <v>2</v>
      </c>
      <c r="O14" s="280"/>
      <c r="P14" s="278" t="s">
        <v>53</v>
      </c>
      <c r="Q14" s="1"/>
      <c r="R14" s="1"/>
    </row>
    <row r="15" spans="1:18" ht="12.75" customHeight="1">
      <c r="A15" s="1"/>
      <c r="B15" s="1"/>
      <c r="C15" s="1"/>
      <c r="D15" s="1"/>
      <c r="E15" s="1"/>
      <c r="F15" s="1"/>
      <c r="G15" s="1"/>
      <c r="H15" s="1"/>
      <c r="I15" s="1"/>
      <c r="J15" s="1"/>
      <c r="K15" s="61"/>
      <c r="L15" s="283"/>
      <c r="M15" s="283"/>
      <c r="N15" s="281"/>
      <c r="O15" s="281"/>
      <c r="P15" s="279"/>
      <c r="Q15" s="1"/>
      <c r="R15" s="1"/>
    </row>
    <row r="16" spans="1:18" ht="26.25" customHeight="1">
      <c r="A16" s="1"/>
      <c r="B16" s="1"/>
      <c r="C16" s="1"/>
      <c r="D16" s="1"/>
      <c r="E16" s="1"/>
      <c r="F16" s="1"/>
      <c r="G16" s="1"/>
      <c r="H16" s="1"/>
      <c r="I16" s="1"/>
      <c r="J16" s="1"/>
      <c r="K16" s="55"/>
      <c r="L16" s="55"/>
      <c r="M16" s="55"/>
      <c r="N16" s="55"/>
      <c r="O16" s="55"/>
      <c r="P16" s="55"/>
      <c r="Q16" s="1"/>
      <c r="R16" s="1"/>
    </row>
    <row r="17" spans="1:18" ht="12.75" customHeight="1">
      <c r="A17" s="1"/>
      <c r="B17" s="1"/>
      <c r="C17" s="1"/>
      <c r="D17" s="1"/>
      <c r="E17" s="1"/>
      <c r="F17" s="1"/>
      <c r="G17" s="1"/>
      <c r="H17" s="1"/>
      <c r="I17" s="1"/>
      <c r="J17" s="1"/>
      <c r="K17" s="70"/>
      <c r="L17" s="55"/>
      <c r="M17" s="85"/>
      <c r="N17" s="87"/>
      <c r="O17" s="55"/>
      <c r="P17" s="71"/>
      <c r="Q17" s="1"/>
      <c r="R17" s="1"/>
    </row>
    <row r="18" spans="1:18" ht="12.75" customHeight="1">
      <c r="A18" s="1"/>
      <c r="B18" s="1"/>
      <c r="C18" s="1"/>
      <c r="D18" s="1"/>
      <c r="E18" s="1"/>
      <c r="F18" s="1"/>
      <c r="G18" s="1"/>
      <c r="H18" s="1"/>
      <c r="I18" s="1"/>
      <c r="J18" s="1"/>
      <c r="K18" s="2"/>
      <c r="L18" s="5"/>
      <c r="M18" s="221" t="s">
        <v>9</v>
      </c>
      <c r="N18" s="222"/>
      <c r="O18" s="5"/>
      <c r="P18" s="2"/>
      <c r="Q18" s="1"/>
      <c r="R18" s="1"/>
    </row>
    <row r="19" spans="1:18" ht="12.75" customHeight="1">
      <c r="A19" s="1"/>
      <c r="B19" s="1"/>
      <c r="C19" s="1"/>
      <c r="D19" s="1"/>
      <c r="E19" s="1"/>
      <c r="F19" s="1"/>
      <c r="G19" s="1"/>
      <c r="H19" s="1"/>
      <c r="I19" s="1"/>
      <c r="J19" s="1"/>
      <c r="K19" s="71"/>
      <c r="L19" s="55"/>
      <c r="M19" s="72"/>
      <c r="N19" s="89"/>
      <c r="O19" s="55"/>
      <c r="P19" s="71"/>
      <c r="Q19" s="1"/>
      <c r="R19" s="1"/>
    </row>
    <row r="20" spans="1:18" ht="12.75">
      <c r="A20" s="1"/>
      <c r="B20" s="1"/>
      <c r="C20" s="1"/>
      <c r="D20" s="1"/>
      <c r="E20" s="1"/>
      <c r="F20" s="1"/>
      <c r="G20" s="1"/>
      <c r="H20" s="1"/>
      <c r="I20" s="1"/>
      <c r="J20" s="1"/>
      <c r="K20" s="3"/>
      <c r="L20" s="5"/>
      <c r="M20" s="202">
        <f>M22/10+0.1</f>
        <v>2</v>
      </c>
      <c r="N20" s="203"/>
      <c r="O20" s="5"/>
      <c r="P20" s="3"/>
      <c r="Q20" s="1"/>
      <c r="R20" s="1"/>
    </row>
    <row r="21" spans="1:18" ht="12.75">
      <c r="A21" s="1"/>
      <c r="B21" s="1"/>
      <c r="C21" s="1"/>
      <c r="D21" s="1"/>
      <c r="E21" s="1"/>
      <c r="F21" s="1"/>
      <c r="G21" s="1"/>
      <c r="H21" s="1"/>
      <c r="I21" s="1"/>
      <c r="J21" s="1"/>
      <c r="K21" s="71"/>
      <c r="L21" s="55"/>
      <c r="M21" s="72"/>
      <c r="N21" s="89"/>
      <c r="O21" s="55"/>
      <c r="P21" s="71"/>
      <c r="Q21" s="1"/>
      <c r="R21" s="1"/>
    </row>
    <row r="22" spans="1:18" ht="12.75">
      <c r="A22" s="1"/>
      <c r="B22" s="1"/>
      <c r="C22" s="1"/>
      <c r="D22" s="1"/>
      <c r="E22" s="1"/>
      <c r="F22" s="1"/>
      <c r="G22" s="1"/>
      <c r="H22" s="1"/>
      <c r="I22" s="1"/>
      <c r="J22" s="1"/>
      <c r="K22" s="71"/>
      <c r="L22" s="55"/>
      <c r="M22" s="72">
        <v>19</v>
      </c>
      <c r="N22" s="89"/>
      <c r="O22" s="55"/>
      <c r="P22" s="71"/>
      <c r="Q22" s="1"/>
      <c r="R22" s="1"/>
    </row>
    <row r="23" spans="1:18" ht="12.75">
      <c r="A23" s="1"/>
      <c r="B23" s="1"/>
      <c r="C23" s="1"/>
      <c r="D23" s="1"/>
      <c r="E23" s="1"/>
      <c r="F23" s="1"/>
      <c r="G23" s="1"/>
      <c r="H23" s="1"/>
      <c r="I23" s="1"/>
      <c r="J23" s="1"/>
      <c r="K23" s="71"/>
      <c r="L23" s="55"/>
      <c r="M23" s="73"/>
      <c r="N23" s="91"/>
      <c r="O23" s="55"/>
      <c r="P23" s="71"/>
      <c r="Q23" s="1"/>
      <c r="R23" s="1"/>
    </row>
    <row r="24" spans="1:18" ht="12.75">
      <c r="A24" s="1"/>
      <c r="B24" s="1"/>
      <c r="C24" s="1"/>
      <c r="D24" s="1"/>
      <c r="E24" s="1"/>
      <c r="F24" s="1"/>
      <c r="G24" s="1"/>
      <c r="H24" s="1"/>
      <c r="I24" s="1"/>
      <c r="J24" s="1"/>
      <c r="K24" s="55"/>
      <c r="L24" s="55"/>
      <c r="M24" s="55"/>
      <c r="N24" s="55"/>
      <c r="O24" s="55"/>
      <c r="P24" s="55"/>
      <c r="Q24" s="1"/>
      <c r="R24" s="1"/>
    </row>
    <row r="25" spans="1:18" ht="12.75">
      <c r="A25" s="1"/>
      <c r="B25" s="1"/>
      <c r="C25" s="1"/>
      <c r="D25" s="1"/>
      <c r="E25" s="1"/>
      <c r="F25" s="1"/>
      <c r="G25" s="1"/>
      <c r="H25" s="1"/>
      <c r="I25" s="1"/>
      <c r="J25" s="1"/>
      <c r="K25" s="55"/>
      <c r="L25" s="55"/>
      <c r="M25" s="55"/>
      <c r="N25" s="55"/>
      <c r="O25" s="55"/>
      <c r="P25" s="55"/>
      <c r="Q25" s="1"/>
      <c r="R25" s="1"/>
    </row>
    <row r="26" spans="1:18" ht="12.75">
      <c r="A26" s="1"/>
      <c r="B26" s="1"/>
      <c r="C26" s="1"/>
      <c r="D26" s="1"/>
      <c r="E26" s="1"/>
      <c r="F26" s="1"/>
      <c r="G26" s="1"/>
      <c r="H26" s="1"/>
      <c r="I26" s="1"/>
      <c r="J26" s="1"/>
      <c r="K26" s="55"/>
      <c r="L26" s="55"/>
      <c r="M26" s="55"/>
      <c r="N26" s="55"/>
      <c r="O26" s="55"/>
      <c r="P26" s="55"/>
      <c r="Q26" s="1"/>
      <c r="R26" s="1"/>
    </row>
    <row r="27" spans="1:18" ht="12" customHeight="1">
      <c r="A27" s="1"/>
      <c r="B27" s="1"/>
      <c r="C27" s="1"/>
      <c r="D27" s="1"/>
      <c r="E27" s="1"/>
      <c r="F27" s="1"/>
      <c r="G27" s="1"/>
      <c r="H27" s="1"/>
      <c r="I27" s="1"/>
      <c r="J27" s="1"/>
      <c r="K27" s="55"/>
      <c r="L27" s="55"/>
      <c r="M27" s="55"/>
      <c r="N27" s="55"/>
      <c r="O27" s="55"/>
      <c r="P27" s="55"/>
      <c r="Q27" s="1"/>
      <c r="R27" s="1"/>
    </row>
    <row r="28" spans="1:18" ht="12.75" hidden="1">
      <c r="A28" s="1"/>
      <c r="B28" s="1"/>
      <c r="C28" s="1"/>
      <c r="D28" s="1"/>
      <c r="E28" s="1"/>
      <c r="F28" s="1"/>
      <c r="G28" s="1"/>
      <c r="H28" s="1"/>
      <c r="I28" s="1"/>
      <c r="J28" s="1"/>
      <c r="K28" s="55"/>
      <c r="L28" s="55"/>
      <c r="M28" s="55"/>
      <c r="N28" s="55"/>
      <c r="O28" s="55"/>
      <c r="P28" s="55"/>
      <c r="Q28" s="1"/>
      <c r="R28" s="1"/>
    </row>
    <row r="29" spans="1:18" ht="12.75">
      <c r="A29" s="1"/>
      <c r="B29" s="1"/>
      <c r="C29" s="1"/>
      <c r="D29" s="1"/>
      <c r="E29" s="1"/>
      <c r="F29" s="1"/>
      <c r="G29" s="1"/>
      <c r="H29" s="1"/>
      <c r="I29" s="1"/>
      <c r="J29" s="1"/>
      <c r="K29" s="55"/>
      <c r="L29" s="55"/>
      <c r="M29" s="55"/>
      <c r="N29" s="55"/>
      <c r="O29" s="55"/>
      <c r="P29" s="55"/>
      <c r="Q29" s="1"/>
      <c r="R29" s="1"/>
    </row>
    <row r="30" spans="1:18" ht="12.75">
      <c r="A30" s="1"/>
      <c r="B30" s="1"/>
      <c r="C30" s="1"/>
      <c r="D30" s="1"/>
      <c r="E30" s="1"/>
      <c r="F30" s="1"/>
      <c r="G30" s="1"/>
      <c r="H30" s="1"/>
      <c r="I30" s="1"/>
      <c r="J30" s="1"/>
      <c r="K30" s="55"/>
      <c r="L30" s="55"/>
      <c r="M30" s="55"/>
      <c r="N30" s="55"/>
      <c r="O30" s="55"/>
      <c r="P30" s="55"/>
      <c r="Q30" s="1"/>
      <c r="R30" s="1"/>
    </row>
    <row r="31" spans="1:18" ht="12.75">
      <c r="A31" s="1"/>
      <c r="B31" s="1"/>
      <c r="C31" s="1"/>
      <c r="D31" s="1"/>
      <c r="E31" s="1"/>
      <c r="F31" s="1"/>
      <c r="G31" s="1"/>
      <c r="H31" s="1"/>
      <c r="I31" s="1"/>
      <c r="J31" s="1"/>
      <c r="K31" s="55"/>
      <c r="L31" s="55"/>
      <c r="M31" s="55"/>
      <c r="N31" s="55"/>
      <c r="O31" s="55"/>
      <c r="P31" s="55"/>
      <c r="Q31" s="1"/>
      <c r="R31" s="1"/>
    </row>
    <row r="32" spans="1:18" ht="12.75">
      <c r="A32" s="1"/>
      <c r="B32" s="1"/>
      <c r="C32" s="1"/>
      <c r="D32" s="1"/>
      <c r="E32" s="1"/>
      <c r="F32" s="1"/>
      <c r="G32" s="1"/>
      <c r="H32" s="1"/>
      <c r="I32" s="1"/>
      <c r="J32" s="1"/>
      <c r="K32" s="55"/>
      <c r="L32" s="55"/>
      <c r="M32" s="55"/>
      <c r="N32" s="55"/>
      <c r="O32" s="55"/>
      <c r="P32" s="55"/>
      <c r="Q32" s="1"/>
      <c r="R32" s="1"/>
    </row>
    <row r="33" spans="1:18" ht="12.75">
      <c r="A33" s="1"/>
      <c r="B33" s="1"/>
      <c r="C33" s="1"/>
      <c r="D33" s="1"/>
      <c r="E33" s="1"/>
      <c r="F33" s="1"/>
      <c r="G33" s="1"/>
      <c r="H33" s="1"/>
      <c r="I33" s="1"/>
      <c r="J33" s="1"/>
      <c r="K33" s="55"/>
      <c r="L33" s="55"/>
      <c r="M33" s="55"/>
      <c r="N33" s="55"/>
      <c r="O33" s="55"/>
      <c r="P33" s="55"/>
      <c r="Q33" s="1"/>
      <c r="R33" s="1"/>
    </row>
    <row r="34" spans="1:18" ht="12.75">
      <c r="A34" s="1"/>
      <c r="B34" s="1"/>
      <c r="C34" s="1"/>
      <c r="D34" s="1"/>
      <c r="E34" s="1"/>
      <c r="F34" s="1"/>
      <c r="G34" s="1"/>
      <c r="H34" s="1"/>
      <c r="I34" s="1"/>
      <c r="J34" s="1"/>
      <c r="K34" s="55"/>
      <c r="L34" s="55"/>
      <c r="M34" s="55"/>
      <c r="N34" s="55"/>
      <c r="O34" s="55"/>
      <c r="P34" s="55"/>
      <c r="Q34" s="1"/>
      <c r="R34" s="1"/>
    </row>
    <row r="35" spans="1:18" ht="12.75">
      <c r="A35" s="1"/>
      <c r="B35" s="1"/>
      <c r="C35" s="1"/>
      <c r="D35" s="1"/>
      <c r="E35" s="1"/>
      <c r="F35" s="1"/>
      <c r="G35" s="1"/>
      <c r="H35" s="1"/>
      <c r="I35" s="1"/>
      <c r="J35" s="1"/>
      <c r="K35" s="55"/>
      <c r="L35" s="55"/>
      <c r="M35" s="55"/>
      <c r="N35" s="55"/>
      <c r="O35" s="55"/>
      <c r="P35" s="55"/>
      <c r="Q35" s="1"/>
      <c r="R35" s="1"/>
    </row>
    <row r="36" spans="1:18" ht="12.75">
      <c r="A36" s="1"/>
      <c r="B36" s="1"/>
      <c r="C36" s="1"/>
      <c r="D36" s="1"/>
      <c r="E36" s="1"/>
      <c r="F36" s="1"/>
      <c r="G36" s="1"/>
      <c r="H36" s="1"/>
      <c r="I36" s="1"/>
      <c r="J36" s="1"/>
      <c r="K36" s="55"/>
      <c r="L36" s="55"/>
      <c r="M36" s="55"/>
      <c r="N36" s="55"/>
      <c r="O36" s="55"/>
      <c r="P36" s="55"/>
      <c r="Q36" s="1"/>
      <c r="R36" s="1"/>
    </row>
    <row r="37" spans="1:18" ht="12.75">
      <c r="A37" s="1"/>
      <c r="B37" s="1"/>
      <c r="C37" s="1"/>
      <c r="D37" s="1"/>
      <c r="E37" s="1"/>
      <c r="F37" s="1"/>
      <c r="G37" s="1"/>
      <c r="H37" s="1"/>
      <c r="I37" s="1"/>
      <c r="J37" s="1"/>
      <c r="K37" s="55"/>
      <c r="L37" s="55"/>
      <c r="M37" s="55"/>
      <c r="N37" s="55"/>
      <c r="O37" s="55"/>
      <c r="P37" s="55"/>
      <c r="Q37" s="1"/>
      <c r="R37" s="1"/>
    </row>
    <row r="38" spans="1:18" ht="12.75">
      <c r="A38" s="1"/>
      <c r="B38" s="1"/>
      <c r="C38" s="1"/>
      <c r="D38" s="1"/>
      <c r="E38" s="1"/>
      <c r="F38" s="1"/>
      <c r="G38" s="1"/>
      <c r="H38" s="1"/>
      <c r="I38" s="1"/>
      <c r="J38" s="1"/>
      <c r="K38" s="55"/>
      <c r="L38" s="55"/>
      <c r="M38" s="55"/>
      <c r="N38" s="55"/>
      <c r="O38" s="55"/>
      <c r="P38" s="56" t="s">
        <v>5</v>
      </c>
      <c r="Q38" s="1"/>
      <c r="R38" s="1"/>
    </row>
    <row r="39" spans="1:18" ht="12.75">
      <c r="A39" s="1"/>
      <c r="B39" s="1"/>
      <c r="C39" s="1"/>
      <c r="D39" s="1"/>
      <c r="E39" s="1"/>
      <c r="F39" s="1"/>
      <c r="G39" s="1"/>
      <c r="H39" s="1"/>
      <c r="I39" s="1"/>
      <c r="J39" s="1"/>
      <c r="K39" s="55"/>
      <c r="L39" s="55"/>
      <c r="M39" s="55"/>
      <c r="N39" s="55"/>
      <c r="O39" s="55"/>
      <c r="P39" s="55"/>
      <c r="Q39" s="1"/>
      <c r="R39" s="1"/>
    </row>
    <row r="40" spans="1:18" ht="12.75">
      <c r="A40" s="1"/>
      <c r="B40" s="1"/>
      <c r="C40" s="1"/>
      <c r="D40" s="1"/>
      <c r="E40" s="1"/>
      <c r="F40" s="1"/>
      <c r="G40" s="1"/>
      <c r="H40" s="1"/>
      <c r="I40" s="1"/>
      <c r="J40" s="1"/>
      <c r="K40" s="55"/>
      <c r="L40" s="55"/>
      <c r="M40" s="55"/>
      <c r="N40" s="55"/>
      <c r="O40" s="55"/>
      <c r="P40" s="55"/>
      <c r="Q40" s="1"/>
      <c r="R40" s="1"/>
    </row>
    <row r="41" spans="1:18" ht="12.75">
      <c r="A41" s="1"/>
      <c r="B41" s="1"/>
      <c r="C41" s="1"/>
      <c r="D41" s="1"/>
      <c r="E41" s="1"/>
      <c r="F41" s="1"/>
      <c r="G41" s="1"/>
      <c r="H41" s="1"/>
      <c r="I41" s="1"/>
      <c r="J41" s="1"/>
      <c r="K41" s="55"/>
      <c r="L41" s="55"/>
      <c r="M41" s="55"/>
      <c r="N41" s="55"/>
      <c r="O41" s="55"/>
      <c r="P41" s="55"/>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50" spans="2:4" ht="12.75">
      <c r="B50">
        <v>0</v>
      </c>
      <c r="C50">
        <f>B50/4+0.01</f>
        <v>0.01</v>
      </c>
      <c r="D50">
        <f>LOG(C50,$M$20)</f>
        <v>-6.643856189774724</v>
      </c>
    </row>
    <row r="51" spans="2:4" ht="12.75">
      <c r="B51">
        <v>1</v>
      </c>
      <c r="C51">
        <f aca="true" t="shared" si="0" ref="C51:C90">B51/4+0.01</f>
        <v>0.26</v>
      </c>
      <c r="D51">
        <f aca="true" t="shared" si="1" ref="D51:D90">LOG(C51,$M$20)</f>
        <v>-1.9434164716336324</v>
      </c>
    </row>
    <row r="52" spans="2:4" ht="12.75">
      <c r="B52">
        <v>2</v>
      </c>
      <c r="C52">
        <f t="shared" si="0"/>
        <v>0.51</v>
      </c>
      <c r="D52">
        <f t="shared" si="1"/>
        <v>-0.9714308478032292</v>
      </c>
    </row>
    <row r="53" spans="2:4" ht="12.75">
      <c r="B53">
        <v>3</v>
      </c>
      <c r="C53">
        <f t="shared" si="0"/>
        <v>0.76</v>
      </c>
      <c r="D53">
        <f t="shared" si="1"/>
        <v>-0.3959286763311392</v>
      </c>
    </row>
    <row r="54" spans="2:4" ht="12.75">
      <c r="B54">
        <v>4</v>
      </c>
      <c r="C54">
        <f t="shared" si="0"/>
        <v>1.01</v>
      </c>
      <c r="D54">
        <f t="shared" si="1"/>
        <v>0.014355292977070055</v>
      </c>
    </row>
    <row r="55" spans="2:4" ht="12.75">
      <c r="B55">
        <v>5</v>
      </c>
      <c r="C55">
        <f t="shared" si="0"/>
        <v>1.26</v>
      </c>
      <c r="D55">
        <f t="shared" si="1"/>
        <v>0.3334237337251918</v>
      </c>
    </row>
    <row r="56" spans="2:4" ht="12.75">
      <c r="B56">
        <v>6</v>
      </c>
      <c r="C56">
        <f t="shared" si="0"/>
        <v>1.51</v>
      </c>
      <c r="D56">
        <f t="shared" si="1"/>
        <v>0.5945485495503543</v>
      </c>
    </row>
    <row r="57" spans="2:4" ht="12.75">
      <c r="B57">
        <v>7</v>
      </c>
      <c r="C57">
        <f t="shared" si="0"/>
        <v>1.76</v>
      </c>
      <c r="D57">
        <f t="shared" si="1"/>
        <v>0.8155754288625726</v>
      </c>
    </row>
    <row r="58" spans="2:4" ht="12.75">
      <c r="B58">
        <v>8</v>
      </c>
      <c r="C58">
        <f t="shared" si="0"/>
        <v>2.01</v>
      </c>
      <c r="D58">
        <f t="shared" si="1"/>
        <v>1.0071955014042038</v>
      </c>
    </row>
    <row r="59" spans="2:4" ht="12.75">
      <c r="B59">
        <v>9</v>
      </c>
      <c r="C59">
        <f t="shared" si="0"/>
        <v>2.26</v>
      </c>
      <c r="D59">
        <f t="shared" si="1"/>
        <v>1.1763227726404628</v>
      </c>
    </row>
    <row r="60" spans="2:4" ht="12.75">
      <c r="B60">
        <v>10</v>
      </c>
      <c r="C60">
        <f t="shared" si="0"/>
        <v>2.51</v>
      </c>
      <c r="D60">
        <f t="shared" si="1"/>
        <v>1.3276873641760472</v>
      </c>
    </row>
    <row r="61" spans="2:4" ht="12.75">
      <c r="B61">
        <v>11</v>
      </c>
      <c r="C61">
        <f t="shared" si="0"/>
        <v>2.76</v>
      </c>
      <c r="D61">
        <f t="shared" si="1"/>
        <v>1.464668267003444</v>
      </c>
    </row>
    <row r="62" spans="2:4" ht="12.75">
      <c r="B62">
        <v>12</v>
      </c>
      <c r="C62">
        <f t="shared" si="0"/>
        <v>3.01</v>
      </c>
      <c r="D62">
        <f t="shared" si="1"/>
        <v>1.5897634869849773</v>
      </c>
    </row>
    <row r="63" spans="2:4" ht="12.75">
      <c r="B63">
        <v>13</v>
      </c>
      <c r="C63">
        <f t="shared" si="0"/>
        <v>3.26</v>
      </c>
      <c r="D63">
        <f t="shared" si="1"/>
        <v>1.7048719644563528</v>
      </c>
    </row>
    <row r="64" spans="2:4" ht="12.75">
      <c r="B64">
        <v>14</v>
      </c>
      <c r="C64">
        <f t="shared" si="0"/>
        <v>3.51</v>
      </c>
      <c r="D64">
        <f t="shared" si="1"/>
        <v>1.8114710305298358</v>
      </c>
    </row>
    <row r="65" spans="2:4" ht="12.75">
      <c r="B65">
        <v>15</v>
      </c>
      <c r="C65">
        <f t="shared" si="0"/>
        <v>3.76</v>
      </c>
      <c r="D65">
        <f t="shared" si="1"/>
        <v>1.9107326619029126</v>
      </c>
    </row>
    <row r="66" spans="2:4" ht="12.75">
      <c r="B66">
        <v>16</v>
      </c>
      <c r="C66">
        <f t="shared" si="0"/>
        <v>4.01</v>
      </c>
      <c r="D66">
        <f t="shared" si="1"/>
        <v>2.0036022366801958</v>
      </c>
    </row>
    <row r="67" spans="2:4" ht="12.75">
      <c r="B67">
        <v>17</v>
      </c>
      <c r="C67">
        <f t="shared" si="0"/>
        <v>4.26</v>
      </c>
      <c r="D67">
        <f t="shared" si="1"/>
        <v>2.0908534304511135</v>
      </c>
    </row>
    <row r="68" spans="2:4" ht="12.75">
      <c r="B68">
        <v>18</v>
      </c>
      <c r="C68">
        <f t="shared" si="0"/>
        <v>4.51</v>
      </c>
      <c r="D68">
        <f t="shared" si="1"/>
        <v>2.1731274334806563</v>
      </c>
    </row>
    <row r="69" spans="2:4" ht="12.75">
      <c r="B69">
        <v>19</v>
      </c>
      <c r="C69">
        <f t="shared" si="0"/>
        <v>4.76</v>
      </c>
      <c r="D69">
        <f t="shared" si="1"/>
        <v>2.250961573533219</v>
      </c>
    </row>
    <row r="70" spans="2:4" ht="12.75">
      <c r="B70">
        <v>20</v>
      </c>
      <c r="C70">
        <f t="shared" si="0"/>
        <v>5.01</v>
      </c>
      <c r="D70">
        <f t="shared" si="1"/>
        <v>2.3248106034204836</v>
      </c>
    </row>
    <row r="71" spans="2:4" ht="12.75">
      <c r="B71">
        <v>21</v>
      </c>
      <c r="C71">
        <f t="shared" si="0"/>
        <v>5.26</v>
      </c>
      <c r="D71">
        <f t="shared" si="1"/>
        <v>2.3950627995175777</v>
      </c>
    </row>
    <row r="72" spans="2:4" ht="12.75">
      <c r="B72">
        <v>22</v>
      </c>
      <c r="C72">
        <f t="shared" si="0"/>
        <v>5.51</v>
      </c>
      <c r="D72">
        <f t="shared" si="1"/>
        <v>2.4620523187964327</v>
      </c>
    </row>
    <row r="73" spans="2:4" ht="12.75">
      <c r="B73">
        <v>23</v>
      </c>
      <c r="C73">
        <f t="shared" si="0"/>
        <v>5.76</v>
      </c>
      <c r="D73">
        <f t="shared" si="1"/>
        <v>2.526068811667588</v>
      </c>
    </row>
    <row r="74" spans="2:4" ht="12.75">
      <c r="B74">
        <v>24</v>
      </c>
      <c r="C74">
        <f t="shared" si="0"/>
        <v>6.01</v>
      </c>
      <c r="D74">
        <f t="shared" si="1"/>
        <v>2.587364990936461</v>
      </c>
    </row>
    <row r="75" spans="2:4" ht="12.75">
      <c r="B75">
        <v>25</v>
      </c>
      <c r="C75">
        <f t="shared" si="0"/>
        <v>6.26</v>
      </c>
      <c r="D75">
        <f t="shared" si="1"/>
        <v>2.646162657157894</v>
      </c>
    </row>
    <row r="76" spans="2:4" ht="12.75">
      <c r="B76">
        <v>26</v>
      </c>
      <c r="C76">
        <f t="shared" si="0"/>
        <v>6.51</v>
      </c>
      <c r="D76">
        <f t="shared" si="1"/>
        <v>2.702657543390911</v>
      </c>
    </row>
    <row r="77" spans="2:4" ht="12.75">
      <c r="B77">
        <v>27</v>
      </c>
      <c r="C77">
        <f t="shared" si="0"/>
        <v>6.76</v>
      </c>
      <c r="D77">
        <f t="shared" si="1"/>
        <v>2.7570232465074596</v>
      </c>
    </row>
    <row r="78" spans="2:4" ht="12.75">
      <c r="B78">
        <v>28</v>
      </c>
      <c r="C78">
        <f t="shared" si="0"/>
        <v>7.01</v>
      </c>
      <c r="D78">
        <f t="shared" si="1"/>
        <v>2.8094144442358986</v>
      </c>
    </row>
    <row r="79" spans="2:4" ht="12.75">
      <c r="B79">
        <v>29</v>
      </c>
      <c r="C79">
        <f t="shared" si="0"/>
        <v>7.26</v>
      </c>
      <c r="D79">
        <f t="shared" si="1"/>
        <v>2.859969548221026</v>
      </c>
    </row>
    <row r="80" spans="2:4" ht="12.75">
      <c r="B80">
        <v>30</v>
      </c>
      <c r="C80">
        <f t="shared" si="0"/>
        <v>7.51</v>
      </c>
      <c r="D80">
        <f t="shared" si="1"/>
        <v>2.9088129077395473</v>
      </c>
    </row>
    <row r="81" spans="2:4" ht="12.75">
      <c r="B81">
        <v>31</v>
      </c>
      <c r="C81">
        <f t="shared" si="0"/>
        <v>7.76</v>
      </c>
      <c r="D81">
        <f t="shared" si="1"/>
        <v>2.956056652412403</v>
      </c>
    </row>
    <row r="82" spans="2:4" ht="12.75">
      <c r="B82">
        <v>32</v>
      </c>
      <c r="C82">
        <f t="shared" si="0"/>
        <v>8.01</v>
      </c>
      <c r="D82">
        <f t="shared" si="1"/>
        <v>3.0018022426339854</v>
      </c>
    </row>
    <row r="83" spans="2:4" ht="12.75">
      <c r="B83">
        <v>33</v>
      </c>
      <c r="C83">
        <f t="shared" si="0"/>
        <v>8.26</v>
      </c>
      <c r="D83">
        <f t="shared" si="1"/>
        <v>3.046141781644721</v>
      </c>
    </row>
    <row r="84" spans="2:4" ht="12.75">
      <c r="B84">
        <v>34</v>
      </c>
      <c r="C84">
        <f t="shared" si="0"/>
        <v>8.51</v>
      </c>
      <c r="D84">
        <f t="shared" si="1"/>
        <v>3.089159131911238</v>
      </c>
    </row>
    <row r="85" spans="2:4" ht="12.75">
      <c r="B85">
        <v>35</v>
      </c>
      <c r="C85">
        <f t="shared" si="0"/>
        <v>8.76</v>
      </c>
      <c r="D85">
        <f t="shared" si="1"/>
        <v>3.130930869826449</v>
      </c>
    </row>
    <row r="86" spans="2:4" ht="12.75">
      <c r="B86">
        <v>36</v>
      </c>
      <c r="C86">
        <f t="shared" si="0"/>
        <v>9.01</v>
      </c>
      <c r="D86">
        <f t="shared" si="1"/>
        <v>3.1715271060388135</v>
      </c>
    </row>
    <row r="87" spans="2:4" ht="12.75">
      <c r="B87">
        <v>37</v>
      </c>
      <c r="C87">
        <f t="shared" si="0"/>
        <v>9.26</v>
      </c>
      <c r="D87">
        <f t="shared" si="1"/>
        <v>3.211012193485512</v>
      </c>
    </row>
    <row r="88" spans="2:4" ht="12.75">
      <c r="B88">
        <v>38</v>
      </c>
      <c r="C88">
        <f t="shared" si="0"/>
        <v>9.51</v>
      </c>
      <c r="D88">
        <f t="shared" si="1"/>
        <v>3.249445341085839</v>
      </c>
    </row>
    <row r="89" spans="2:4" ht="12.75">
      <c r="B89">
        <v>39</v>
      </c>
      <c r="C89">
        <f t="shared" si="0"/>
        <v>9.76</v>
      </c>
      <c r="D89">
        <f t="shared" si="1"/>
        <v>3.286881147788162</v>
      </c>
    </row>
    <row r="90" spans="2:4" ht="12.75">
      <c r="B90">
        <v>40</v>
      </c>
      <c r="C90">
        <f t="shared" si="0"/>
        <v>10.01</v>
      </c>
      <c r="D90">
        <f t="shared" si="1"/>
        <v>3.323370069061269</v>
      </c>
    </row>
  </sheetData>
  <mergeCells count="9">
    <mergeCell ref="M18:N18"/>
    <mergeCell ref="M20:N20"/>
    <mergeCell ref="A1:C1"/>
    <mergeCell ref="K10:P11"/>
    <mergeCell ref="K8:P9"/>
    <mergeCell ref="K12:P13"/>
    <mergeCell ref="L14:M15"/>
    <mergeCell ref="N14:O15"/>
    <mergeCell ref="P14:P15"/>
  </mergeCells>
  <hyperlinks>
    <hyperlink ref="P38" location="Start!H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Tabelle6"/>
  <dimension ref="A1:S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10" max="10" width="3.7109375" style="0" customWidth="1"/>
    <col min="11" max="11" width="10.57421875" style="0" customWidth="1"/>
    <col min="12" max="12" width="3.7109375" style="0" customWidth="1"/>
    <col min="13" max="13" width="3.8515625" style="0" customWidth="1"/>
    <col min="14" max="14" width="6.57421875" style="0" customWidth="1"/>
    <col min="15" max="15" width="3.7109375" style="0" customWidth="1"/>
    <col min="16" max="16" width="6.57421875" style="0" customWidth="1"/>
    <col min="17" max="17" width="3.8515625" style="0" customWidth="1"/>
    <col min="18" max="18" width="2.7109375" style="0" customWidth="1"/>
  </cols>
  <sheetData>
    <row r="1" spans="1:19" ht="12.75" customHeight="1">
      <c r="A1" s="244" t="s">
        <v>29</v>
      </c>
      <c r="B1" s="244"/>
      <c r="C1" s="244"/>
      <c r="D1" s="244"/>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ustomHeight="1">
      <c r="A3" s="1"/>
      <c r="B3" s="2"/>
      <c r="C3" s="2"/>
      <c r="D3" s="2"/>
      <c r="E3" s="2"/>
      <c r="F3" s="2"/>
      <c r="G3" s="2"/>
      <c r="H3" s="1"/>
      <c r="I3" s="1"/>
      <c r="J3" s="1"/>
      <c r="K3" s="1"/>
      <c r="L3" s="1"/>
      <c r="M3" s="1"/>
      <c r="N3" s="1"/>
      <c r="O3" s="1"/>
      <c r="P3" s="1"/>
      <c r="Q3" s="1"/>
      <c r="R3" s="1"/>
      <c r="S3" s="1"/>
    </row>
    <row r="4" spans="1:19" ht="12.75" customHeight="1">
      <c r="A4" s="1"/>
      <c r="B4" s="3"/>
      <c r="C4" s="3"/>
      <c r="D4" s="3"/>
      <c r="E4" s="3"/>
      <c r="F4" s="3"/>
      <c r="G4" s="3"/>
      <c r="H4" s="1"/>
      <c r="I4" s="1"/>
      <c r="J4" s="1"/>
      <c r="K4" s="1"/>
      <c r="L4" s="1"/>
      <c r="M4" s="1"/>
      <c r="N4" s="1"/>
      <c r="O4" s="1"/>
      <c r="P4" s="1"/>
      <c r="Q4" s="1"/>
      <c r="R4" s="1"/>
      <c r="S4" s="1"/>
    </row>
    <row r="5" spans="1:19" ht="12.75" customHeight="1">
      <c r="A5" s="1"/>
      <c r="B5" s="4"/>
      <c r="C5" s="4"/>
      <c r="D5" s="4"/>
      <c r="E5" s="4"/>
      <c r="F5" s="4"/>
      <c r="G5" s="4"/>
      <c r="H5" s="1"/>
      <c r="I5" s="1"/>
      <c r="J5" s="1"/>
      <c r="K5" s="55"/>
      <c r="L5" s="55"/>
      <c r="M5" s="55"/>
      <c r="N5" s="55"/>
      <c r="O5" s="55"/>
      <c r="P5" s="55"/>
      <c r="Q5" s="55"/>
      <c r="R5" s="1"/>
      <c r="S5" s="1"/>
    </row>
    <row r="6" spans="1:19" ht="12.75" customHeight="1">
      <c r="A6" s="1"/>
      <c r="B6" s="4"/>
      <c r="C6" s="4"/>
      <c r="D6" s="4"/>
      <c r="E6" s="4"/>
      <c r="F6" s="4"/>
      <c r="G6" s="4"/>
      <c r="H6" s="1"/>
      <c r="I6" s="1"/>
      <c r="J6" s="1"/>
      <c r="K6" s="55"/>
      <c r="L6" s="55"/>
      <c r="M6" s="55"/>
      <c r="N6" s="55"/>
      <c r="O6" s="55"/>
      <c r="P6" s="55"/>
      <c r="Q6" s="55"/>
      <c r="R6" s="1"/>
      <c r="S6" s="1"/>
    </row>
    <row r="7" spans="1:19" ht="12.75">
      <c r="A7" s="1"/>
      <c r="B7" s="1"/>
      <c r="C7" s="1"/>
      <c r="D7" s="1"/>
      <c r="E7" s="1"/>
      <c r="F7" s="1"/>
      <c r="G7" s="1"/>
      <c r="H7" s="1"/>
      <c r="I7" s="1"/>
      <c r="J7" s="1"/>
      <c r="K7" s="55"/>
      <c r="L7" s="55"/>
      <c r="M7" s="55"/>
      <c r="N7" s="55"/>
      <c r="O7" s="55"/>
      <c r="P7" s="55"/>
      <c r="Q7" s="55"/>
      <c r="R7" s="1"/>
      <c r="S7" s="1"/>
    </row>
    <row r="8" spans="1:19" ht="12.75" customHeight="1">
      <c r="A8" s="1"/>
      <c r="B8" s="1"/>
      <c r="C8" s="1"/>
      <c r="D8" s="1"/>
      <c r="E8" s="1"/>
      <c r="F8" s="1"/>
      <c r="G8" s="1"/>
      <c r="H8" s="1"/>
      <c r="I8" s="1"/>
      <c r="J8" s="1"/>
      <c r="K8" s="204" t="s">
        <v>24</v>
      </c>
      <c r="L8" s="205"/>
      <c r="M8" s="205"/>
      <c r="N8" s="205"/>
      <c r="O8" s="205"/>
      <c r="P8" s="206"/>
      <c r="Q8" s="55"/>
      <c r="R8" s="1"/>
      <c r="S8" s="1"/>
    </row>
    <row r="9" spans="1:19" ht="12.75">
      <c r="A9" s="1"/>
      <c r="B9" s="1"/>
      <c r="C9" s="1"/>
      <c r="D9" s="1"/>
      <c r="E9" s="1"/>
      <c r="F9" s="1"/>
      <c r="G9" s="1"/>
      <c r="H9" s="1"/>
      <c r="I9" s="1"/>
      <c r="J9" s="1"/>
      <c r="K9" s="285"/>
      <c r="L9" s="286"/>
      <c r="M9" s="286"/>
      <c r="N9" s="286"/>
      <c r="O9" s="286"/>
      <c r="P9" s="287"/>
      <c r="Q9" s="55"/>
      <c r="R9" s="1"/>
      <c r="S9" s="1"/>
    </row>
    <row r="10" spans="1:19" ht="12.75">
      <c r="A10" s="1"/>
      <c r="B10" s="1"/>
      <c r="C10" s="1"/>
      <c r="D10" s="1"/>
      <c r="E10" s="1"/>
      <c r="F10" s="1"/>
      <c r="G10" s="1"/>
      <c r="H10" s="1"/>
      <c r="I10" s="1"/>
      <c r="J10" s="1"/>
      <c r="K10" s="218"/>
      <c r="L10" s="218"/>
      <c r="M10" s="218"/>
      <c r="N10" s="218"/>
      <c r="O10" s="218"/>
      <c r="P10" s="218"/>
      <c r="Q10" s="55"/>
      <c r="R10" s="1"/>
      <c r="S10" s="1"/>
    </row>
    <row r="11" spans="1:19" ht="12.75">
      <c r="A11" s="1"/>
      <c r="B11" s="1"/>
      <c r="C11" s="1"/>
      <c r="D11" s="1"/>
      <c r="E11" s="1"/>
      <c r="F11" s="1"/>
      <c r="G11" s="1"/>
      <c r="H11" s="1"/>
      <c r="I11" s="1"/>
      <c r="J11" s="1"/>
      <c r="K11" s="218"/>
      <c r="L11" s="218"/>
      <c r="M11" s="218"/>
      <c r="N11" s="218"/>
      <c r="O11" s="218"/>
      <c r="P11" s="218"/>
      <c r="Q11" s="55"/>
      <c r="R11" s="1"/>
      <c r="S11" s="1"/>
    </row>
    <row r="12" spans="1:19" ht="12.75">
      <c r="A12" s="1"/>
      <c r="B12" s="1"/>
      <c r="C12" s="1"/>
      <c r="D12" s="1"/>
      <c r="E12" s="1"/>
      <c r="F12" s="1"/>
      <c r="G12" s="1"/>
      <c r="H12" s="1"/>
      <c r="I12" s="1"/>
      <c r="J12" s="1"/>
      <c r="K12" s="262" t="s">
        <v>56</v>
      </c>
      <c r="L12" s="264"/>
      <c r="M12" s="264"/>
      <c r="N12" s="264"/>
      <c r="O12" s="264"/>
      <c r="P12" s="276"/>
      <c r="Q12" s="55"/>
      <c r="R12" s="1"/>
      <c r="S12" s="1"/>
    </row>
    <row r="13" spans="1:19" ht="12.75" customHeight="1">
      <c r="A13" s="1"/>
      <c r="B13" s="1"/>
      <c r="C13" s="1"/>
      <c r="D13" s="1"/>
      <c r="E13" s="1"/>
      <c r="F13" s="1"/>
      <c r="G13" s="1"/>
      <c r="H13" s="1"/>
      <c r="I13" s="1"/>
      <c r="J13" s="1"/>
      <c r="K13" s="263"/>
      <c r="L13" s="265"/>
      <c r="M13" s="265"/>
      <c r="N13" s="265"/>
      <c r="O13" s="265"/>
      <c r="P13" s="277"/>
      <c r="Q13" s="55"/>
      <c r="R13" s="1"/>
      <c r="S13" s="1"/>
    </row>
    <row r="14" spans="1:19" ht="12.75" customHeight="1">
      <c r="A14" s="1"/>
      <c r="B14" s="1"/>
      <c r="C14" s="1"/>
      <c r="D14" s="1"/>
      <c r="E14" s="1"/>
      <c r="F14" s="1"/>
      <c r="G14" s="1"/>
      <c r="H14" s="1"/>
      <c r="I14" s="1"/>
      <c r="J14" s="1"/>
      <c r="K14" s="218"/>
      <c r="L14" s="218"/>
      <c r="M14" s="218"/>
      <c r="N14" s="218"/>
      <c r="O14" s="218"/>
      <c r="P14" s="218"/>
      <c r="Q14" s="55"/>
      <c r="R14" s="1"/>
      <c r="S14" s="1"/>
    </row>
    <row r="15" spans="1:19" ht="12.75" customHeight="1">
      <c r="A15" s="1"/>
      <c r="B15" s="1"/>
      <c r="C15" s="1"/>
      <c r="D15" s="1"/>
      <c r="E15" s="1"/>
      <c r="F15" s="1"/>
      <c r="G15" s="1"/>
      <c r="H15" s="1"/>
      <c r="I15" s="1"/>
      <c r="J15" s="1"/>
      <c r="K15" s="218"/>
      <c r="L15" s="218"/>
      <c r="M15" s="218"/>
      <c r="N15" s="218"/>
      <c r="O15" s="218"/>
      <c r="P15" s="218"/>
      <c r="Q15" s="55"/>
      <c r="R15" s="1"/>
      <c r="S15" s="1"/>
    </row>
    <row r="16" spans="1:19" ht="12.75" customHeight="1">
      <c r="A16" s="1"/>
      <c r="B16" s="1"/>
      <c r="C16" s="1"/>
      <c r="D16" s="1"/>
      <c r="E16" s="1"/>
      <c r="F16" s="1"/>
      <c r="G16" s="1"/>
      <c r="H16" s="1"/>
      <c r="I16" s="1"/>
      <c r="J16" s="1"/>
      <c r="K16" s="55"/>
      <c r="L16" s="55"/>
      <c r="M16" s="55"/>
      <c r="N16" s="55"/>
      <c r="O16" s="55"/>
      <c r="P16" s="55"/>
      <c r="Q16" s="55"/>
      <c r="R16" s="1"/>
      <c r="S16" s="1"/>
    </row>
    <row r="17" spans="1:19" ht="12.75" customHeight="1">
      <c r="A17" s="1"/>
      <c r="B17" s="1"/>
      <c r="C17" s="1"/>
      <c r="D17" s="1"/>
      <c r="E17" s="1"/>
      <c r="F17" s="1"/>
      <c r="G17" s="1"/>
      <c r="H17" s="1"/>
      <c r="I17" s="1"/>
      <c r="J17" s="1"/>
      <c r="K17" s="84"/>
      <c r="L17" s="55"/>
      <c r="M17" s="219"/>
      <c r="N17" s="220"/>
      <c r="O17" s="55"/>
      <c r="P17" s="219"/>
      <c r="Q17" s="220"/>
      <c r="R17" s="30"/>
      <c r="S17" s="1"/>
    </row>
    <row r="18" spans="1:19" ht="12.75" customHeight="1">
      <c r="A18" s="1"/>
      <c r="B18" s="1"/>
      <c r="C18" s="1"/>
      <c r="D18" s="1"/>
      <c r="E18" s="1"/>
      <c r="F18" s="1"/>
      <c r="G18" s="1"/>
      <c r="H18" s="1"/>
      <c r="I18" s="1"/>
      <c r="J18" s="1"/>
      <c r="K18" s="9" t="s">
        <v>4</v>
      </c>
      <c r="L18" s="5"/>
      <c r="M18" s="221" t="s">
        <v>9</v>
      </c>
      <c r="N18" s="222"/>
      <c r="O18" s="5"/>
      <c r="P18" s="221" t="s">
        <v>11</v>
      </c>
      <c r="Q18" s="222"/>
      <c r="R18" s="2"/>
      <c r="S18" s="1"/>
    </row>
    <row r="19" spans="1:19" ht="12.75" customHeight="1">
      <c r="A19" s="1"/>
      <c r="B19" s="1"/>
      <c r="C19" s="1"/>
      <c r="D19" s="1"/>
      <c r="E19" s="1"/>
      <c r="F19" s="1"/>
      <c r="G19" s="1"/>
      <c r="H19" s="1"/>
      <c r="I19" s="1"/>
      <c r="J19" s="1"/>
      <c r="K19" s="75"/>
      <c r="L19" s="55"/>
      <c r="M19" s="200"/>
      <c r="N19" s="201"/>
      <c r="O19" s="55"/>
      <c r="P19" s="200"/>
      <c r="Q19" s="201"/>
      <c r="R19" s="1"/>
      <c r="S19" s="1"/>
    </row>
    <row r="20" spans="1:19" ht="12.75">
      <c r="A20" s="1"/>
      <c r="B20" s="1"/>
      <c r="C20" s="1"/>
      <c r="D20" s="1"/>
      <c r="E20" s="1"/>
      <c r="F20" s="1"/>
      <c r="G20" s="1"/>
      <c r="H20" s="1"/>
      <c r="I20" s="1"/>
      <c r="J20" s="1"/>
      <c r="K20" s="6">
        <f>(K22-20)/4</f>
        <v>0.25</v>
      </c>
      <c r="L20" s="5"/>
      <c r="M20" s="202">
        <f>(M22-20)/2</f>
        <v>1</v>
      </c>
      <c r="N20" s="203"/>
      <c r="O20" s="5"/>
      <c r="P20" s="202">
        <f>(P22-20)/2</f>
        <v>-3</v>
      </c>
      <c r="Q20" s="203"/>
      <c r="R20" s="1"/>
      <c r="S20" s="1"/>
    </row>
    <row r="21" spans="1:19" ht="12.75">
      <c r="A21" s="1"/>
      <c r="B21" s="1"/>
      <c r="C21" s="1"/>
      <c r="D21" s="1"/>
      <c r="E21" s="1"/>
      <c r="F21" s="1"/>
      <c r="G21" s="1"/>
      <c r="H21" s="1"/>
      <c r="I21" s="1"/>
      <c r="J21" s="1"/>
      <c r="K21" s="75"/>
      <c r="L21" s="55"/>
      <c r="M21" s="200"/>
      <c r="N21" s="201"/>
      <c r="O21" s="55"/>
      <c r="P21" s="200"/>
      <c r="Q21" s="201"/>
      <c r="R21" s="1"/>
      <c r="S21" s="1"/>
    </row>
    <row r="22" spans="1:19" ht="12.75">
      <c r="A22" s="1"/>
      <c r="B22" s="1"/>
      <c r="C22" s="1"/>
      <c r="D22" s="1"/>
      <c r="E22" s="1"/>
      <c r="F22" s="1"/>
      <c r="G22" s="1"/>
      <c r="H22" s="1"/>
      <c r="I22" s="1"/>
      <c r="J22" s="1"/>
      <c r="K22" s="75">
        <v>21</v>
      </c>
      <c r="L22" s="55"/>
      <c r="M22" s="72">
        <v>22</v>
      </c>
      <c r="N22" s="89"/>
      <c r="O22" s="55"/>
      <c r="P22" s="72">
        <v>14</v>
      </c>
      <c r="Q22" s="89"/>
      <c r="R22" s="1"/>
      <c r="S22" s="1"/>
    </row>
    <row r="23" spans="1:19" ht="12.75">
      <c r="A23" s="1"/>
      <c r="B23" s="1"/>
      <c r="C23" s="1"/>
      <c r="D23" s="1"/>
      <c r="E23" s="1"/>
      <c r="F23" s="1"/>
      <c r="G23" s="1"/>
      <c r="H23" s="1"/>
      <c r="I23" s="1"/>
      <c r="J23" s="1"/>
      <c r="K23" s="76"/>
      <c r="L23" s="55"/>
      <c r="M23" s="73"/>
      <c r="N23" s="91"/>
      <c r="O23" s="55"/>
      <c r="P23" s="92"/>
      <c r="Q23" s="93"/>
      <c r="R23" s="1"/>
      <c r="S23" s="1"/>
    </row>
    <row r="24" spans="1:19" ht="12.75">
      <c r="A24" s="1"/>
      <c r="B24" s="1"/>
      <c r="C24" s="1"/>
      <c r="D24" s="1"/>
      <c r="E24" s="1"/>
      <c r="F24" s="1"/>
      <c r="G24" s="1"/>
      <c r="H24" s="1"/>
      <c r="I24" s="1"/>
      <c r="J24" s="1"/>
      <c r="K24" s="55"/>
      <c r="L24" s="55"/>
      <c r="M24" s="55"/>
      <c r="N24" s="55"/>
      <c r="O24" s="55"/>
      <c r="P24" s="55"/>
      <c r="Q24" s="55"/>
      <c r="R24" s="1"/>
      <c r="S24" s="1"/>
    </row>
    <row r="25" spans="1:19" ht="12.75">
      <c r="A25" s="1"/>
      <c r="B25" s="1"/>
      <c r="C25" s="1"/>
      <c r="D25" s="1"/>
      <c r="E25" s="1"/>
      <c r="F25" s="1"/>
      <c r="G25" s="1"/>
      <c r="H25" s="1"/>
      <c r="I25" s="1"/>
      <c r="J25" s="1"/>
      <c r="K25" s="55"/>
      <c r="L25" s="55"/>
      <c r="M25" s="55"/>
      <c r="N25" s="55"/>
      <c r="O25" s="55"/>
      <c r="P25" s="55"/>
      <c r="Q25" s="55"/>
      <c r="R25" s="1"/>
      <c r="S25" s="1"/>
    </row>
    <row r="26" spans="1:19" ht="12.75">
      <c r="A26" s="1"/>
      <c r="B26" s="1"/>
      <c r="C26" s="1"/>
      <c r="D26" s="1"/>
      <c r="E26" s="1"/>
      <c r="F26" s="1"/>
      <c r="G26" s="1"/>
      <c r="H26" s="1"/>
      <c r="I26" s="1"/>
      <c r="J26" s="1"/>
      <c r="K26" s="55"/>
      <c r="L26" s="55"/>
      <c r="M26" s="55"/>
      <c r="N26" s="55"/>
      <c r="O26" s="55"/>
      <c r="P26" s="55"/>
      <c r="Q26" s="55"/>
      <c r="R26" s="1"/>
      <c r="S26" s="1"/>
    </row>
    <row r="27" spans="1:19" ht="12.75">
      <c r="A27" s="1"/>
      <c r="B27" s="1"/>
      <c r="C27" s="1"/>
      <c r="D27" s="1"/>
      <c r="E27" s="1"/>
      <c r="F27" s="1"/>
      <c r="G27" s="1"/>
      <c r="H27" s="1"/>
      <c r="I27" s="1"/>
      <c r="J27" s="1"/>
      <c r="K27" s="55"/>
      <c r="L27" s="55"/>
      <c r="M27" s="245" t="s">
        <v>33</v>
      </c>
      <c r="N27" s="246"/>
      <c r="O27" s="246"/>
      <c r="P27" s="246"/>
      <c r="Q27" s="247"/>
      <c r="R27" s="1"/>
      <c r="S27" s="1"/>
    </row>
    <row r="28" spans="1:19" ht="12.75">
      <c r="A28" s="1"/>
      <c r="B28" s="1"/>
      <c r="C28" s="1"/>
      <c r="D28" s="1"/>
      <c r="E28" s="1"/>
      <c r="F28" s="1"/>
      <c r="G28" s="1"/>
      <c r="H28" s="1"/>
      <c r="I28" s="1"/>
      <c r="J28" s="1"/>
      <c r="K28" s="55"/>
      <c r="L28" s="55"/>
      <c r="M28" s="284"/>
      <c r="N28" s="231"/>
      <c r="O28" s="57"/>
      <c r="P28" s="36"/>
      <c r="Q28" s="77"/>
      <c r="R28" s="1"/>
      <c r="S28" s="1"/>
    </row>
    <row r="29" spans="1:19" ht="12.75">
      <c r="A29" s="1"/>
      <c r="B29" s="1"/>
      <c r="C29" s="1"/>
      <c r="D29" s="1"/>
      <c r="E29" s="1"/>
      <c r="F29" s="1"/>
      <c r="G29" s="1"/>
      <c r="H29" s="1"/>
      <c r="I29" s="1"/>
      <c r="J29" s="1"/>
      <c r="K29" s="55"/>
      <c r="L29" s="55"/>
      <c r="M29" s="95" t="s">
        <v>45</v>
      </c>
      <c r="N29" s="79">
        <f>IF(K20=0,"",-M20/2/K20)</f>
        <v>-2</v>
      </c>
      <c r="O29" s="83" t="s">
        <v>44</v>
      </c>
      <c r="P29" s="79">
        <f>IF(K20=0,"",K20*N29^2+M20*N29+P20)</f>
        <v>-4</v>
      </c>
      <c r="Q29" s="82" t="s">
        <v>43</v>
      </c>
      <c r="R29" s="1"/>
      <c r="S29" s="1"/>
    </row>
    <row r="30" spans="1:19" ht="12.75">
      <c r="A30" s="1"/>
      <c r="B30" s="1"/>
      <c r="C30" s="1"/>
      <c r="D30" s="1"/>
      <c r="E30" s="1"/>
      <c r="F30" s="1"/>
      <c r="G30" s="1"/>
      <c r="H30" s="1"/>
      <c r="I30" s="1"/>
      <c r="J30" s="1"/>
      <c r="K30" s="55"/>
      <c r="L30" s="55"/>
      <c r="M30" s="55"/>
      <c r="N30" s="55"/>
      <c r="O30" s="55"/>
      <c r="P30" s="55"/>
      <c r="Q30" s="55"/>
      <c r="R30" s="1"/>
      <c r="S30" s="1"/>
    </row>
    <row r="31" spans="1:19" ht="12.75">
      <c r="A31" s="1"/>
      <c r="B31" s="1"/>
      <c r="C31" s="1"/>
      <c r="D31" s="1"/>
      <c r="E31" s="1"/>
      <c r="F31" s="1"/>
      <c r="G31" s="1"/>
      <c r="H31" s="1"/>
      <c r="I31" s="1"/>
      <c r="J31" s="1"/>
      <c r="K31" s="55"/>
      <c r="L31" s="31"/>
      <c r="M31" s="29"/>
      <c r="N31" s="246" t="s">
        <v>34</v>
      </c>
      <c r="O31" s="246"/>
      <c r="P31" s="246"/>
      <c r="Q31" s="81"/>
      <c r="R31" s="1"/>
      <c r="S31" s="1"/>
    </row>
    <row r="32" spans="1:19" ht="12.75">
      <c r="A32" s="1"/>
      <c r="B32" s="1"/>
      <c r="C32" s="1"/>
      <c r="D32" s="1"/>
      <c r="E32" s="1"/>
      <c r="F32" s="1"/>
      <c r="G32" s="1"/>
      <c r="H32" s="1"/>
      <c r="I32" s="1"/>
      <c r="J32" s="1"/>
      <c r="K32" s="55"/>
      <c r="L32" s="55"/>
      <c r="M32" s="58"/>
      <c r="N32" s="54"/>
      <c r="O32" s="54"/>
      <c r="P32" s="54"/>
      <c r="Q32" s="77"/>
      <c r="R32" s="1"/>
      <c r="S32" s="1"/>
    </row>
    <row r="33" spans="1:19" ht="12.75">
      <c r="A33" s="1"/>
      <c r="B33" s="1"/>
      <c r="C33" s="1"/>
      <c r="D33" s="1"/>
      <c r="E33" s="1"/>
      <c r="F33" s="1"/>
      <c r="G33" s="1"/>
      <c r="H33" s="1"/>
      <c r="I33" s="1"/>
      <c r="J33" s="1"/>
      <c r="K33" s="55"/>
      <c r="L33" s="55"/>
      <c r="M33" s="78"/>
      <c r="N33" s="96">
        <f>IF(F51=FALSE,F55,F53)</f>
        <v>-6</v>
      </c>
      <c r="O33" s="96"/>
      <c r="P33" s="79">
        <f>IF(F54=F53,"",F54)</f>
        <v>2</v>
      </c>
      <c r="Q33" s="82"/>
      <c r="R33" s="1"/>
      <c r="S33" s="1"/>
    </row>
    <row r="34" spans="1:19" ht="12.75">
      <c r="A34" s="1"/>
      <c r="B34" s="1"/>
      <c r="C34" s="1"/>
      <c r="D34" s="1"/>
      <c r="E34" s="1"/>
      <c r="F34" s="1"/>
      <c r="G34" s="1"/>
      <c r="H34" s="1"/>
      <c r="I34" s="1"/>
      <c r="J34" s="1"/>
      <c r="K34" s="55"/>
      <c r="L34" s="55"/>
      <c r="M34" s="55"/>
      <c r="N34" s="55"/>
      <c r="O34" s="55"/>
      <c r="P34" s="55"/>
      <c r="Q34" s="55"/>
      <c r="R34" s="1"/>
      <c r="S34" s="1"/>
    </row>
    <row r="35" spans="1:19" ht="12.75">
      <c r="A35" s="1"/>
      <c r="B35" s="1"/>
      <c r="C35" s="1"/>
      <c r="D35" s="1"/>
      <c r="E35" s="1"/>
      <c r="F35" s="1"/>
      <c r="G35" s="1"/>
      <c r="H35" s="1"/>
      <c r="I35" s="1"/>
      <c r="J35" s="1"/>
      <c r="K35" s="55"/>
      <c r="L35" s="55"/>
      <c r="M35" s="55"/>
      <c r="N35" s="55"/>
      <c r="O35" s="55"/>
      <c r="P35" s="55"/>
      <c r="Q35" s="55"/>
      <c r="R35" s="1"/>
      <c r="S35" s="1"/>
    </row>
    <row r="36" spans="1:19" ht="12.75">
      <c r="A36" s="1"/>
      <c r="B36" s="1"/>
      <c r="C36" s="1"/>
      <c r="D36" s="1"/>
      <c r="E36" s="1"/>
      <c r="F36" s="1"/>
      <c r="G36" s="1"/>
      <c r="H36" s="1"/>
      <c r="I36" s="1"/>
      <c r="J36" s="1"/>
      <c r="K36" s="55"/>
      <c r="L36" s="55"/>
      <c r="M36" s="55"/>
      <c r="N36" s="55"/>
      <c r="O36" s="55"/>
      <c r="P36" s="55"/>
      <c r="Q36" s="55"/>
      <c r="R36" s="1"/>
      <c r="S36" s="1"/>
    </row>
    <row r="37" spans="1:19" ht="12.75">
      <c r="A37" s="1"/>
      <c r="B37" s="1"/>
      <c r="C37" s="1"/>
      <c r="D37" s="1"/>
      <c r="E37" s="1"/>
      <c r="F37" s="1"/>
      <c r="G37" s="1"/>
      <c r="H37" s="1"/>
      <c r="I37" s="1"/>
      <c r="J37" s="1"/>
      <c r="K37" s="55"/>
      <c r="L37" s="55"/>
      <c r="M37" s="55"/>
      <c r="N37" s="55"/>
      <c r="O37" s="55"/>
      <c r="P37" s="55"/>
      <c r="Q37" s="55"/>
      <c r="R37" s="1"/>
      <c r="S37" s="1"/>
    </row>
    <row r="38" spans="1:19" ht="12.75">
      <c r="A38" s="1"/>
      <c r="B38" s="1"/>
      <c r="C38" s="1"/>
      <c r="D38" s="1"/>
      <c r="E38" s="1"/>
      <c r="F38" s="1"/>
      <c r="G38" s="1"/>
      <c r="H38" s="1"/>
      <c r="I38" s="1"/>
      <c r="J38" s="1"/>
      <c r="K38" s="55"/>
      <c r="L38" s="55"/>
      <c r="M38" s="55"/>
      <c r="N38" s="55"/>
      <c r="O38" s="55"/>
      <c r="P38" s="56" t="s">
        <v>5</v>
      </c>
      <c r="Q38" s="55"/>
      <c r="R38" s="1"/>
      <c r="S38" s="1"/>
    </row>
    <row r="39" spans="1:19" ht="12.75">
      <c r="A39" s="1"/>
      <c r="B39" s="1"/>
      <c r="C39" s="1"/>
      <c r="D39" s="1"/>
      <c r="E39" s="1"/>
      <c r="F39" s="1"/>
      <c r="G39" s="1"/>
      <c r="H39" s="1"/>
      <c r="I39" s="1"/>
      <c r="J39" s="1"/>
      <c r="K39" s="55"/>
      <c r="L39" s="55"/>
      <c r="M39" s="55"/>
      <c r="N39" s="55"/>
      <c r="O39" s="55"/>
      <c r="P39" s="55"/>
      <c r="Q39" s="55"/>
      <c r="R39" s="1"/>
      <c r="S39" s="1"/>
    </row>
    <row r="40" spans="1:19" ht="12.75">
      <c r="A40" s="1"/>
      <c r="B40" s="1"/>
      <c r="C40" s="1"/>
      <c r="D40" s="1"/>
      <c r="E40" s="1"/>
      <c r="F40" s="1"/>
      <c r="G40" s="1"/>
      <c r="H40" s="1"/>
      <c r="I40" s="1"/>
      <c r="J40" s="1"/>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
      <c r="E42" s="1"/>
      <c r="F42" s="1"/>
      <c r="G42" s="1"/>
      <c r="H42" s="1"/>
      <c r="I42" s="1"/>
      <c r="J42" s="1"/>
      <c r="K42" s="1"/>
      <c r="L42" s="1"/>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4" spans="1:19" ht="12.75">
      <c r="A44" s="1"/>
      <c r="B44" s="1"/>
      <c r="C44" s="1"/>
      <c r="D44" s="1"/>
      <c r="E44" s="1"/>
      <c r="F44" s="1"/>
      <c r="G44" s="1"/>
      <c r="H44" s="1"/>
      <c r="I44" s="1"/>
      <c r="J44" s="1"/>
      <c r="K44" s="1"/>
      <c r="L44" s="1"/>
      <c r="M44" s="1"/>
      <c r="N44" s="1"/>
      <c r="O44" s="1"/>
      <c r="P44" s="1"/>
      <c r="Q44" s="1"/>
      <c r="R44" s="1"/>
      <c r="S44" s="1"/>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pans="1:19" ht="12.75">
      <c r="A48" s="1"/>
      <c r="B48" s="1"/>
      <c r="C48" s="1"/>
      <c r="D48" s="1"/>
      <c r="E48" s="1"/>
      <c r="F48" s="1"/>
      <c r="G48" s="1"/>
      <c r="H48" s="1"/>
      <c r="I48" s="1"/>
      <c r="J48" s="1"/>
      <c r="K48" s="1"/>
      <c r="L48" s="1"/>
      <c r="M48" s="1"/>
      <c r="N48" s="1"/>
      <c r="O48" s="1"/>
      <c r="P48" s="1"/>
      <c r="Q48" s="1"/>
      <c r="R48" s="1"/>
      <c r="S48" s="1"/>
    </row>
    <row r="50" spans="2:6" ht="12.75">
      <c r="B50">
        <v>0</v>
      </c>
      <c r="C50">
        <f>(B50-20)/2</f>
        <v>-10</v>
      </c>
      <c r="D50">
        <f>$K$20*C50^2+$M$20*C50+$P$20</f>
        <v>12</v>
      </c>
      <c r="F50">
        <f>(M20^2-4*K20*P20)/4/K20/K20</f>
        <v>16</v>
      </c>
    </row>
    <row r="51" spans="2:6" ht="12.75">
      <c r="B51">
        <v>1</v>
      </c>
      <c r="C51">
        <f aca="true" t="shared" si="0" ref="C51:C90">(B51-20)/2</f>
        <v>-9.5</v>
      </c>
      <c r="D51">
        <f aca="true" t="shared" si="1" ref="D51:D90">$K$20*C51^2+$M$20*C51+$P$20</f>
        <v>10.0625</v>
      </c>
      <c r="F51" t="b">
        <f>IF(K20=0,FALSE,TRUE)</f>
        <v>1</v>
      </c>
    </row>
    <row r="52" spans="2:6" ht="12.75">
      <c r="B52">
        <v>2</v>
      </c>
      <c r="C52">
        <f t="shared" si="0"/>
        <v>-9</v>
      </c>
      <c r="D52">
        <f t="shared" si="1"/>
        <v>8.25</v>
      </c>
      <c r="F52">
        <f>IF(F51=TRUE,F50,-1)</f>
        <v>16</v>
      </c>
    </row>
    <row r="53" spans="2:6" ht="12.75">
      <c r="B53">
        <v>3</v>
      </c>
      <c r="C53">
        <f t="shared" si="0"/>
        <v>-8.5</v>
      </c>
      <c r="D53">
        <f t="shared" si="1"/>
        <v>6.5625</v>
      </c>
      <c r="F53">
        <f>IF(F52&lt;0,"",-M20/2/K20-SQRT(F52))</f>
        <v>-6</v>
      </c>
    </row>
    <row r="54" spans="2:6" ht="12.75">
      <c r="B54">
        <v>4</v>
      </c>
      <c r="C54">
        <f t="shared" si="0"/>
        <v>-8</v>
      </c>
      <c r="D54">
        <f t="shared" si="1"/>
        <v>5</v>
      </c>
      <c r="F54">
        <f>IF(F52&lt;0,"",-M20/2/K20+SQRT(F52))</f>
        <v>2</v>
      </c>
    </row>
    <row r="55" spans="2:6" ht="12.75">
      <c r="B55">
        <v>5</v>
      </c>
      <c r="C55">
        <f t="shared" si="0"/>
        <v>-7.5</v>
      </c>
      <c r="D55">
        <f t="shared" si="1"/>
        <v>3.5625</v>
      </c>
      <c r="F55">
        <f>IF(AND(F51=FALSE,M20=0),"",-P20/M20)</f>
        <v>3</v>
      </c>
    </row>
    <row r="56" spans="2:4" ht="12.75">
      <c r="B56">
        <v>6</v>
      </c>
      <c r="C56">
        <f t="shared" si="0"/>
        <v>-7</v>
      </c>
      <c r="D56">
        <f t="shared" si="1"/>
        <v>2.25</v>
      </c>
    </row>
    <row r="57" spans="2:4" ht="12.75">
      <c r="B57">
        <v>7</v>
      </c>
      <c r="C57">
        <f t="shared" si="0"/>
        <v>-6.5</v>
      </c>
      <c r="D57">
        <f t="shared" si="1"/>
        <v>1.0625</v>
      </c>
    </row>
    <row r="58" spans="2:4" ht="12.75">
      <c r="B58">
        <v>8</v>
      </c>
      <c r="C58">
        <f t="shared" si="0"/>
        <v>-6</v>
      </c>
      <c r="D58">
        <f t="shared" si="1"/>
        <v>0</v>
      </c>
    </row>
    <row r="59" spans="2:4" ht="12.75">
      <c r="B59">
        <v>9</v>
      </c>
      <c r="C59">
        <f t="shared" si="0"/>
        <v>-5.5</v>
      </c>
      <c r="D59">
        <f t="shared" si="1"/>
        <v>-0.9375</v>
      </c>
    </row>
    <row r="60" spans="2:4" ht="12.75">
      <c r="B60">
        <v>10</v>
      </c>
      <c r="C60">
        <f t="shared" si="0"/>
        <v>-5</v>
      </c>
      <c r="D60">
        <f t="shared" si="1"/>
        <v>-1.75</v>
      </c>
    </row>
    <row r="61" spans="2:4" ht="12.75">
      <c r="B61">
        <v>11</v>
      </c>
      <c r="C61">
        <f t="shared" si="0"/>
        <v>-4.5</v>
      </c>
      <c r="D61">
        <f t="shared" si="1"/>
        <v>-2.4375</v>
      </c>
    </row>
    <row r="62" spans="2:4" ht="12.75">
      <c r="B62">
        <v>12</v>
      </c>
      <c r="C62">
        <f t="shared" si="0"/>
        <v>-4</v>
      </c>
      <c r="D62">
        <f t="shared" si="1"/>
        <v>-3</v>
      </c>
    </row>
    <row r="63" spans="2:4" ht="12.75">
      <c r="B63">
        <v>13</v>
      </c>
      <c r="C63">
        <f t="shared" si="0"/>
        <v>-3.5</v>
      </c>
      <c r="D63">
        <f t="shared" si="1"/>
        <v>-3.4375</v>
      </c>
    </row>
    <row r="64" spans="2:4" ht="12.75">
      <c r="B64">
        <v>14</v>
      </c>
      <c r="C64">
        <f t="shared" si="0"/>
        <v>-3</v>
      </c>
      <c r="D64">
        <f t="shared" si="1"/>
        <v>-3.75</v>
      </c>
    </row>
    <row r="65" spans="2:4" ht="12.75">
      <c r="B65">
        <v>15</v>
      </c>
      <c r="C65">
        <f t="shared" si="0"/>
        <v>-2.5</v>
      </c>
      <c r="D65">
        <f t="shared" si="1"/>
        <v>-3.9375</v>
      </c>
    </row>
    <row r="66" spans="2:4" ht="12.75">
      <c r="B66">
        <v>16</v>
      </c>
      <c r="C66">
        <f t="shared" si="0"/>
        <v>-2</v>
      </c>
      <c r="D66">
        <f t="shared" si="1"/>
        <v>-4</v>
      </c>
    </row>
    <row r="67" spans="2:4" ht="12.75">
      <c r="B67">
        <v>17</v>
      </c>
      <c r="C67">
        <f t="shared" si="0"/>
        <v>-1.5</v>
      </c>
      <c r="D67">
        <f t="shared" si="1"/>
        <v>-3.9375</v>
      </c>
    </row>
    <row r="68" spans="2:4" ht="12.75">
      <c r="B68">
        <v>18</v>
      </c>
      <c r="C68">
        <f t="shared" si="0"/>
        <v>-1</v>
      </c>
      <c r="D68">
        <f t="shared" si="1"/>
        <v>-3.75</v>
      </c>
    </row>
    <row r="69" spans="2:4" ht="12.75">
      <c r="B69">
        <v>19</v>
      </c>
      <c r="C69">
        <f t="shared" si="0"/>
        <v>-0.5</v>
      </c>
      <c r="D69">
        <f t="shared" si="1"/>
        <v>-3.4375</v>
      </c>
    </row>
    <row r="70" spans="2:4" ht="12.75">
      <c r="B70">
        <v>20</v>
      </c>
      <c r="C70">
        <f t="shared" si="0"/>
        <v>0</v>
      </c>
      <c r="D70">
        <f t="shared" si="1"/>
        <v>-3</v>
      </c>
    </row>
    <row r="71" spans="2:4" ht="12.75">
      <c r="B71">
        <v>21</v>
      </c>
      <c r="C71">
        <f t="shared" si="0"/>
        <v>0.5</v>
      </c>
      <c r="D71">
        <f t="shared" si="1"/>
        <v>-2.4375</v>
      </c>
    </row>
    <row r="72" spans="2:4" ht="12.75">
      <c r="B72">
        <v>22</v>
      </c>
      <c r="C72">
        <f t="shared" si="0"/>
        <v>1</v>
      </c>
      <c r="D72">
        <f t="shared" si="1"/>
        <v>-1.75</v>
      </c>
    </row>
    <row r="73" spans="2:4" ht="12.75">
      <c r="B73">
        <v>23</v>
      </c>
      <c r="C73">
        <f t="shared" si="0"/>
        <v>1.5</v>
      </c>
      <c r="D73">
        <f t="shared" si="1"/>
        <v>-0.9375</v>
      </c>
    </row>
    <row r="74" spans="2:4" ht="12.75">
      <c r="B74">
        <v>24</v>
      </c>
      <c r="C74">
        <f t="shared" si="0"/>
        <v>2</v>
      </c>
      <c r="D74">
        <f t="shared" si="1"/>
        <v>0</v>
      </c>
    </row>
    <row r="75" spans="2:4" ht="12.75">
      <c r="B75">
        <v>25</v>
      </c>
      <c r="C75">
        <f t="shared" si="0"/>
        <v>2.5</v>
      </c>
      <c r="D75">
        <f t="shared" si="1"/>
        <v>1.0625</v>
      </c>
    </row>
    <row r="76" spans="2:4" ht="12.75">
      <c r="B76">
        <v>26</v>
      </c>
      <c r="C76">
        <f t="shared" si="0"/>
        <v>3</v>
      </c>
      <c r="D76">
        <f t="shared" si="1"/>
        <v>2.25</v>
      </c>
    </row>
    <row r="77" spans="2:4" ht="12.75">
      <c r="B77">
        <v>27</v>
      </c>
      <c r="C77">
        <f t="shared" si="0"/>
        <v>3.5</v>
      </c>
      <c r="D77">
        <f t="shared" si="1"/>
        <v>3.5625</v>
      </c>
    </row>
    <row r="78" spans="2:4" ht="12.75">
      <c r="B78">
        <v>28</v>
      </c>
      <c r="C78">
        <f t="shared" si="0"/>
        <v>4</v>
      </c>
      <c r="D78">
        <f t="shared" si="1"/>
        <v>5</v>
      </c>
    </row>
    <row r="79" spans="2:4" ht="12.75">
      <c r="B79">
        <v>29</v>
      </c>
      <c r="C79">
        <f t="shared" si="0"/>
        <v>4.5</v>
      </c>
      <c r="D79">
        <f t="shared" si="1"/>
        <v>6.5625</v>
      </c>
    </row>
    <row r="80" spans="2:4" ht="12.75">
      <c r="B80">
        <v>30</v>
      </c>
      <c r="C80">
        <f t="shared" si="0"/>
        <v>5</v>
      </c>
      <c r="D80">
        <f t="shared" si="1"/>
        <v>8.25</v>
      </c>
    </row>
    <row r="81" spans="2:4" ht="12.75">
      <c r="B81">
        <v>31</v>
      </c>
      <c r="C81">
        <f t="shared" si="0"/>
        <v>5.5</v>
      </c>
      <c r="D81">
        <f t="shared" si="1"/>
        <v>10.0625</v>
      </c>
    </row>
    <row r="82" spans="2:4" ht="12.75">
      <c r="B82">
        <v>32</v>
      </c>
      <c r="C82">
        <f t="shared" si="0"/>
        <v>6</v>
      </c>
      <c r="D82">
        <f t="shared" si="1"/>
        <v>12</v>
      </c>
    </row>
    <row r="83" spans="2:4" ht="12.75">
      <c r="B83">
        <v>33</v>
      </c>
      <c r="C83">
        <f t="shared" si="0"/>
        <v>6.5</v>
      </c>
      <c r="D83">
        <f t="shared" si="1"/>
        <v>14.0625</v>
      </c>
    </row>
    <row r="84" spans="2:4" ht="12.75">
      <c r="B84">
        <v>34</v>
      </c>
      <c r="C84">
        <f t="shared" si="0"/>
        <v>7</v>
      </c>
      <c r="D84">
        <f t="shared" si="1"/>
        <v>16.25</v>
      </c>
    </row>
    <row r="85" spans="2:4" ht="12.75">
      <c r="B85">
        <v>35</v>
      </c>
      <c r="C85">
        <f t="shared" si="0"/>
        <v>7.5</v>
      </c>
      <c r="D85">
        <f t="shared" si="1"/>
        <v>18.5625</v>
      </c>
    </row>
    <row r="86" spans="2:4" ht="12.75">
      <c r="B86">
        <v>36</v>
      </c>
      <c r="C86">
        <f t="shared" si="0"/>
        <v>8</v>
      </c>
      <c r="D86">
        <f t="shared" si="1"/>
        <v>21</v>
      </c>
    </row>
    <row r="87" spans="2:4" ht="12.75">
      <c r="B87">
        <v>37</v>
      </c>
      <c r="C87">
        <f t="shared" si="0"/>
        <v>8.5</v>
      </c>
      <c r="D87">
        <f t="shared" si="1"/>
        <v>23.5625</v>
      </c>
    </row>
    <row r="88" spans="2:4" ht="12.75">
      <c r="B88">
        <v>38</v>
      </c>
      <c r="C88">
        <f t="shared" si="0"/>
        <v>9</v>
      </c>
      <c r="D88">
        <f t="shared" si="1"/>
        <v>26.25</v>
      </c>
    </row>
    <row r="89" spans="2:4" ht="12.75">
      <c r="B89">
        <v>39</v>
      </c>
      <c r="C89">
        <f t="shared" si="0"/>
        <v>9.5</v>
      </c>
      <c r="D89">
        <f t="shared" si="1"/>
        <v>29.0625</v>
      </c>
    </row>
    <row r="90" spans="2:4" ht="12.75">
      <c r="B90">
        <v>40</v>
      </c>
      <c r="C90">
        <f t="shared" si="0"/>
        <v>10</v>
      </c>
      <c r="D90">
        <f t="shared" si="1"/>
        <v>32</v>
      </c>
    </row>
  </sheetData>
  <mergeCells count="18">
    <mergeCell ref="M21:N21"/>
    <mergeCell ref="P17:Q17"/>
    <mergeCell ref="P18:Q18"/>
    <mergeCell ref="P19:Q19"/>
    <mergeCell ref="P20:Q20"/>
    <mergeCell ref="P21:Q21"/>
    <mergeCell ref="M17:N17"/>
    <mergeCell ref="M18:N18"/>
    <mergeCell ref="A1:D1"/>
    <mergeCell ref="M28:N28"/>
    <mergeCell ref="M27:Q27"/>
    <mergeCell ref="N31:P31"/>
    <mergeCell ref="K10:P11"/>
    <mergeCell ref="K14:P15"/>
    <mergeCell ref="K8:P9"/>
    <mergeCell ref="K12:P13"/>
    <mergeCell ref="M19:N19"/>
    <mergeCell ref="M20:N20"/>
  </mergeCells>
  <hyperlinks>
    <hyperlink ref="P38" location="Start!D15"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9.xml><?xml version="1.0" encoding="utf-8"?>
<worksheet xmlns="http://schemas.openxmlformats.org/spreadsheetml/2006/main" xmlns:r="http://schemas.openxmlformats.org/officeDocument/2006/relationships">
  <sheetPr codeName="Tabelle7"/>
  <dimension ref="A1:Q90"/>
  <sheetViews>
    <sheetView showGridLines="0" showRowColHeaders="0" showOutlineSymbols="0" workbookViewId="0" topLeftCell="A1">
      <selection activeCell="O38" sqref="O38"/>
    </sheetView>
  </sheetViews>
  <sheetFormatPr defaultColWidth="11.421875" defaultRowHeight="12.75"/>
  <cols>
    <col min="1" max="1" width="5.7109375" style="0" customWidth="1"/>
    <col min="10" max="10" width="3.7109375" style="0" customWidth="1"/>
    <col min="11" max="11" width="10.57421875" style="0" customWidth="1"/>
    <col min="12" max="12" width="3.7109375" style="0" customWidth="1"/>
    <col min="13" max="13" width="10.57421875" style="0" customWidth="1"/>
    <col min="14" max="14" width="3.7109375" style="0" customWidth="1"/>
    <col min="15" max="15" width="10.421875" style="0" customWidth="1"/>
  </cols>
  <sheetData>
    <row r="1" spans="1:17" ht="12.75" customHeight="1">
      <c r="A1" s="244" t="s">
        <v>25</v>
      </c>
      <c r="B1" s="244"/>
      <c r="C1" s="244"/>
      <c r="D1" s="1"/>
      <c r="E1" s="1"/>
      <c r="F1" s="1"/>
      <c r="G1" s="1"/>
      <c r="H1" s="1"/>
      <c r="I1" s="1"/>
      <c r="J1" s="1"/>
      <c r="K1" s="1"/>
      <c r="L1" s="1"/>
      <c r="M1" s="1"/>
      <c r="N1" s="1"/>
      <c r="O1" s="1"/>
      <c r="P1" s="1"/>
      <c r="Q1" s="1"/>
    </row>
    <row r="2" spans="1:17" ht="12.75">
      <c r="A2" s="1"/>
      <c r="B2" s="1"/>
      <c r="C2" s="1"/>
      <c r="D2" s="1"/>
      <c r="E2" s="1"/>
      <c r="F2" s="1"/>
      <c r="G2" s="1"/>
      <c r="H2" s="1"/>
      <c r="I2" s="1"/>
      <c r="J2" s="1"/>
      <c r="K2" s="1"/>
      <c r="L2" s="1"/>
      <c r="M2" s="1"/>
      <c r="N2" s="1"/>
      <c r="O2" s="1"/>
      <c r="P2" s="1"/>
      <c r="Q2" s="1"/>
    </row>
    <row r="3" spans="1:17" ht="12.75" customHeight="1">
      <c r="A3" s="1"/>
      <c r="B3" s="2"/>
      <c r="C3" s="2"/>
      <c r="D3" s="2"/>
      <c r="E3" s="2"/>
      <c r="F3" s="2"/>
      <c r="G3" s="2"/>
      <c r="H3" s="1"/>
      <c r="I3" s="1"/>
      <c r="J3" s="1"/>
      <c r="K3" s="1"/>
      <c r="L3" s="1"/>
      <c r="M3" s="1"/>
      <c r="N3" s="1"/>
      <c r="O3" s="1"/>
      <c r="P3" s="1"/>
      <c r="Q3" s="1"/>
    </row>
    <row r="4" spans="1:17" ht="12.75" customHeight="1">
      <c r="A4" s="1"/>
      <c r="B4" s="3"/>
      <c r="C4" s="3"/>
      <c r="D4" s="3"/>
      <c r="E4" s="3"/>
      <c r="F4" s="3"/>
      <c r="G4" s="3"/>
      <c r="H4" s="1"/>
      <c r="I4" s="1"/>
      <c r="J4" s="1"/>
      <c r="K4" s="1"/>
      <c r="L4" s="1"/>
      <c r="M4" s="1"/>
      <c r="N4" s="1"/>
      <c r="O4" s="1"/>
      <c r="P4" s="1"/>
      <c r="Q4" s="1"/>
    </row>
    <row r="5" spans="1:17" ht="12.75" customHeight="1">
      <c r="A5" s="1"/>
      <c r="B5" s="4"/>
      <c r="C5" s="4"/>
      <c r="D5" s="4"/>
      <c r="E5" s="4"/>
      <c r="F5" s="4"/>
      <c r="G5" s="4"/>
      <c r="H5" s="1"/>
      <c r="I5" s="1"/>
      <c r="J5" s="1"/>
      <c r="K5" s="55"/>
      <c r="L5" s="55"/>
      <c r="M5" s="55"/>
      <c r="N5" s="55"/>
      <c r="O5" s="55"/>
      <c r="P5" s="1"/>
      <c r="Q5" s="1"/>
    </row>
    <row r="6" spans="1:17" ht="12.75" customHeight="1">
      <c r="A6" s="1"/>
      <c r="B6" s="4"/>
      <c r="C6" s="4"/>
      <c r="D6" s="4"/>
      <c r="E6" s="4"/>
      <c r="F6" s="4"/>
      <c r="G6" s="4"/>
      <c r="H6" s="1"/>
      <c r="I6" s="1"/>
      <c r="J6" s="1"/>
      <c r="K6" s="55"/>
      <c r="L6" s="55"/>
      <c r="M6" s="55"/>
      <c r="N6" s="55"/>
      <c r="O6" s="55"/>
      <c r="P6" s="1"/>
      <c r="Q6" s="1"/>
    </row>
    <row r="7" spans="1:17" ht="12.75">
      <c r="A7" s="1"/>
      <c r="B7" s="1"/>
      <c r="C7" s="1"/>
      <c r="D7" s="1"/>
      <c r="E7" s="1"/>
      <c r="F7" s="1"/>
      <c r="G7" s="1"/>
      <c r="H7" s="1"/>
      <c r="I7" s="1"/>
      <c r="J7" s="1"/>
      <c r="K7" s="55"/>
      <c r="L7" s="55"/>
      <c r="M7" s="55"/>
      <c r="N7" s="55"/>
      <c r="O7" s="55"/>
      <c r="P7" s="1"/>
      <c r="Q7" s="1"/>
    </row>
    <row r="8" spans="1:17" ht="12.75" customHeight="1">
      <c r="A8" s="1"/>
      <c r="B8" s="1"/>
      <c r="C8" s="1"/>
      <c r="D8" s="1"/>
      <c r="E8" s="1"/>
      <c r="F8" s="1"/>
      <c r="G8" s="1"/>
      <c r="H8" s="1"/>
      <c r="I8" s="1"/>
      <c r="J8" s="1"/>
      <c r="K8" s="288" t="s">
        <v>10</v>
      </c>
      <c r="L8" s="288"/>
      <c r="M8" s="288"/>
      <c r="N8" s="288"/>
      <c r="O8" s="288"/>
      <c r="P8" s="1"/>
      <c r="Q8" s="1"/>
    </row>
    <row r="9" spans="1:17" ht="12.75">
      <c r="A9" s="1"/>
      <c r="B9" s="1"/>
      <c r="C9" s="1"/>
      <c r="D9" s="1"/>
      <c r="E9" s="1"/>
      <c r="F9" s="1"/>
      <c r="G9" s="1"/>
      <c r="H9" s="1"/>
      <c r="I9" s="1"/>
      <c r="J9" s="1"/>
      <c r="K9" s="288"/>
      <c r="L9" s="288"/>
      <c r="M9" s="288"/>
      <c r="N9" s="288"/>
      <c r="O9" s="288"/>
      <c r="P9" s="1"/>
      <c r="Q9" s="1"/>
    </row>
    <row r="10" spans="1:17" ht="12.75">
      <c r="A10" s="1"/>
      <c r="B10" s="1"/>
      <c r="C10" s="1"/>
      <c r="D10" s="1"/>
      <c r="E10" s="1"/>
      <c r="F10" s="1"/>
      <c r="G10" s="1"/>
      <c r="H10" s="1"/>
      <c r="I10" s="1"/>
      <c r="J10" s="1"/>
      <c r="K10" s="218"/>
      <c r="L10" s="218"/>
      <c r="M10" s="218"/>
      <c r="N10" s="218"/>
      <c r="O10" s="218"/>
      <c r="P10" s="1"/>
      <c r="Q10" s="1"/>
    </row>
    <row r="11" spans="1:17" ht="12.75">
      <c r="A11" s="1"/>
      <c r="B11" s="1"/>
      <c r="C11" s="1"/>
      <c r="D11" s="1"/>
      <c r="E11" s="1"/>
      <c r="F11" s="1"/>
      <c r="G11" s="1"/>
      <c r="H11" s="1"/>
      <c r="I11" s="1"/>
      <c r="J11" s="1"/>
      <c r="K11" s="218"/>
      <c r="L11" s="218"/>
      <c r="M11" s="218"/>
      <c r="N11" s="218"/>
      <c r="O11" s="218"/>
      <c r="P11" s="1"/>
      <c r="Q11" s="1"/>
    </row>
    <row r="12" spans="1:17" ht="12.75">
      <c r="A12" s="1"/>
      <c r="B12" s="1"/>
      <c r="C12" s="1"/>
      <c r="D12" s="1"/>
      <c r="E12" s="1"/>
      <c r="F12" s="1"/>
      <c r="G12" s="1"/>
      <c r="H12" s="1"/>
      <c r="I12" s="1"/>
      <c r="J12" s="1"/>
      <c r="K12" s="288" t="s">
        <v>27</v>
      </c>
      <c r="L12" s="288"/>
      <c r="M12" s="288"/>
      <c r="N12" s="288"/>
      <c r="O12" s="288"/>
      <c r="P12" s="1"/>
      <c r="Q12" s="1"/>
    </row>
    <row r="13" spans="1:17" ht="12.75" customHeight="1">
      <c r="A13" s="1"/>
      <c r="B13" s="1"/>
      <c r="C13" s="1"/>
      <c r="D13" s="1"/>
      <c r="E13" s="1"/>
      <c r="F13" s="1"/>
      <c r="G13" s="1"/>
      <c r="H13" s="1"/>
      <c r="I13" s="1"/>
      <c r="J13" s="1"/>
      <c r="K13" s="288"/>
      <c r="L13" s="288"/>
      <c r="M13" s="288"/>
      <c r="N13" s="288"/>
      <c r="O13" s="288"/>
      <c r="P13" s="1"/>
      <c r="Q13" s="1"/>
    </row>
    <row r="14" spans="1:17" ht="12.75" customHeight="1">
      <c r="A14" s="1"/>
      <c r="B14" s="1"/>
      <c r="C14" s="1"/>
      <c r="D14" s="1"/>
      <c r="E14" s="1"/>
      <c r="F14" s="1"/>
      <c r="G14" s="1"/>
      <c r="H14" s="1"/>
      <c r="I14" s="1"/>
      <c r="J14" s="1"/>
      <c r="K14" s="218"/>
      <c r="L14" s="218"/>
      <c r="M14" s="218"/>
      <c r="N14" s="218"/>
      <c r="O14" s="218"/>
      <c r="P14" s="1"/>
      <c r="Q14" s="1"/>
    </row>
    <row r="15" spans="1:17" ht="12.75" customHeight="1">
      <c r="A15" s="1"/>
      <c r="B15" s="1"/>
      <c r="C15" s="1"/>
      <c r="D15" s="1"/>
      <c r="E15" s="1"/>
      <c r="F15" s="1"/>
      <c r="G15" s="1"/>
      <c r="H15" s="1"/>
      <c r="I15" s="1"/>
      <c r="J15" s="1"/>
      <c r="K15" s="218"/>
      <c r="L15" s="218"/>
      <c r="M15" s="218"/>
      <c r="N15" s="218"/>
      <c r="O15" s="218"/>
      <c r="P15" s="1"/>
      <c r="Q15" s="1"/>
    </row>
    <row r="16" spans="1:17" ht="12.75" customHeight="1">
      <c r="A16" s="1"/>
      <c r="B16" s="1"/>
      <c r="C16" s="1"/>
      <c r="D16" s="1"/>
      <c r="E16" s="1"/>
      <c r="F16" s="1"/>
      <c r="G16" s="1"/>
      <c r="H16" s="1"/>
      <c r="I16" s="1"/>
      <c r="J16" s="1"/>
      <c r="K16" s="55"/>
      <c r="L16" s="55"/>
      <c r="M16" s="55"/>
      <c r="N16" s="55"/>
      <c r="O16" s="55"/>
      <c r="P16" s="1"/>
      <c r="Q16" s="1"/>
    </row>
    <row r="17" spans="1:17" ht="12.75" customHeight="1">
      <c r="A17" s="1"/>
      <c r="B17" s="1"/>
      <c r="C17" s="1"/>
      <c r="D17" s="1"/>
      <c r="E17" s="1"/>
      <c r="F17" s="1"/>
      <c r="G17" s="1"/>
      <c r="H17" s="1"/>
      <c r="I17" s="1"/>
      <c r="J17" s="1"/>
      <c r="K17" s="84"/>
      <c r="L17" s="55"/>
      <c r="M17" s="74"/>
      <c r="N17" s="55"/>
      <c r="O17" s="74"/>
      <c r="P17" s="1"/>
      <c r="Q17" s="1"/>
    </row>
    <row r="18" spans="1:17" ht="12.75" customHeight="1">
      <c r="A18" s="1"/>
      <c r="B18" s="1"/>
      <c r="C18" s="1"/>
      <c r="D18" s="1"/>
      <c r="E18" s="1"/>
      <c r="F18" s="1"/>
      <c r="G18" s="1"/>
      <c r="H18" s="1"/>
      <c r="I18" s="1"/>
      <c r="J18" s="1"/>
      <c r="K18" s="9" t="s">
        <v>4</v>
      </c>
      <c r="L18" s="5"/>
      <c r="M18" s="9" t="s">
        <v>9</v>
      </c>
      <c r="N18" s="5"/>
      <c r="O18" s="9" t="s">
        <v>11</v>
      </c>
      <c r="P18" s="1"/>
      <c r="Q18" s="1"/>
    </row>
    <row r="19" spans="1:17" ht="12.75" customHeight="1">
      <c r="A19" s="1"/>
      <c r="B19" s="1"/>
      <c r="C19" s="1"/>
      <c r="D19" s="1"/>
      <c r="E19" s="1"/>
      <c r="F19" s="1"/>
      <c r="G19" s="1"/>
      <c r="H19" s="1"/>
      <c r="I19" s="1"/>
      <c r="J19" s="1"/>
      <c r="K19" s="75"/>
      <c r="L19" s="55"/>
      <c r="M19" s="75"/>
      <c r="N19" s="55"/>
      <c r="O19" s="75"/>
      <c r="P19" s="1"/>
      <c r="Q19" s="1"/>
    </row>
    <row r="20" spans="1:17" ht="12.75">
      <c r="A20" s="1"/>
      <c r="B20" s="1"/>
      <c r="C20" s="1"/>
      <c r="D20" s="1"/>
      <c r="E20" s="1"/>
      <c r="F20" s="1"/>
      <c r="G20" s="1"/>
      <c r="H20" s="1"/>
      <c r="I20" s="1"/>
      <c r="J20" s="1"/>
      <c r="K20" s="6">
        <f>(K22-20)/5</f>
        <v>1</v>
      </c>
      <c r="L20" s="5"/>
      <c r="M20" s="6">
        <f>(M22-12)/4</f>
        <v>1</v>
      </c>
      <c r="N20" s="5"/>
      <c r="O20" s="6">
        <f>(O22-20)/8</f>
        <v>1</v>
      </c>
      <c r="P20" s="1"/>
      <c r="Q20" s="1"/>
    </row>
    <row r="21" spans="1:17" ht="12.75">
      <c r="A21" s="1"/>
      <c r="B21" s="1"/>
      <c r="C21" s="1"/>
      <c r="D21" s="1"/>
      <c r="E21" s="1"/>
      <c r="F21" s="1"/>
      <c r="G21" s="1"/>
      <c r="H21" s="1"/>
      <c r="I21" s="1"/>
      <c r="J21" s="1"/>
      <c r="K21" s="75"/>
      <c r="L21" s="55"/>
      <c r="M21" s="75"/>
      <c r="N21" s="55"/>
      <c r="O21" s="75"/>
      <c r="P21" s="1"/>
      <c r="Q21" s="1"/>
    </row>
    <row r="22" spans="1:17" ht="12.75">
      <c r="A22" s="1"/>
      <c r="B22" s="1"/>
      <c r="C22" s="1"/>
      <c r="D22" s="1"/>
      <c r="E22" s="1"/>
      <c r="F22" s="1"/>
      <c r="G22" s="1"/>
      <c r="H22" s="1"/>
      <c r="I22" s="1"/>
      <c r="J22" s="1"/>
      <c r="K22" s="75">
        <v>25</v>
      </c>
      <c r="L22" s="55"/>
      <c r="M22" s="75">
        <v>16</v>
      </c>
      <c r="N22" s="55"/>
      <c r="O22" s="75">
        <v>28</v>
      </c>
      <c r="P22" s="1"/>
      <c r="Q22" s="1"/>
    </row>
    <row r="23" spans="1:17" ht="12.75">
      <c r="A23" s="1"/>
      <c r="B23" s="1"/>
      <c r="C23" s="1"/>
      <c r="D23" s="1"/>
      <c r="E23" s="1"/>
      <c r="F23" s="1"/>
      <c r="G23" s="1"/>
      <c r="H23" s="1"/>
      <c r="I23" s="1"/>
      <c r="J23" s="1"/>
      <c r="K23" s="76"/>
      <c r="L23" s="55"/>
      <c r="M23" s="76"/>
      <c r="N23" s="55"/>
      <c r="O23" s="76"/>
      <c r="P23" s="1"/>
      <c r="Q23" s="1"/>
    </row>
    <row r="24" spans="1:17" ht="12.75">
      <c r="A24" s="1"/>
      <c r="B24" s="1"/>
      <c r="C24" s="1"/>
      <c r="D24" s="1"/>
      <c r="E24" s="1"/>
      <c r="F24" s="1"/>
      <c r="G24" s="1"/>
      <c r="H24" s="1"/>
      <c r="I24" s="1"/>
      <c r="J24" s="1"/>
      <c r="K24" s="55"/>
      <c r="L24" s="55"/>
      <c r="M24" s="55"/>
      <c r="N24" s="55"/>
      <c r="O24" s="55"/>
      <c r="P24" s="1"/>
      <c r="Q24" s="1"/>
    </row>
    <row r="25" spans="1:17" ht="12.75">
      <c r="A25" s="1"/>
      <c r="B25" s="1"/>
      <c r="C25" s="1"/>
      <c r="D25" s="1"/>
      <c r="E25" s="1"/>
      <c r="F25" s="1"/>
      <c r="G25" s="1"/>
      <c r="H25" s="1"/>
      <c r="I25" s="1"/>
      <c r="J25" s="1"/>
      <c r="K25" s="55"/>
      <c r="L25" s="55"/>
      <c r="M25" s="55"/>
      <c r="N25" s="55"/>
      <c r="O25" s="55"/>
      <c r="P25" s="1"/>
      <c r="Q25" s="1"/>
    </row>
    <row r="26" spans="1:17" ht="12.75">
      <c r="A26" s="1"/>
      <c r="B26" s="1"/>
      <c r="C26" s="1"/>
      <c r="D26" s="1"/>
      <c r="E26" s="1"/>
      <c r="F26" s="1"/>
      <c r="G26" s="1"/>
      <c r="H26" s="1"/>
      <c r="I26" s="1"/>
      <c r="J26" s="1"/>
      <c r="K26" s="55"/>
      <c r="L26" s="55"/>
      <c r="M26" s="55"/>
      <c r="N26" s="55"/>
      <c r="O26" s="55"/>
      <c r="P26" s="1"/>
      <c r="Q26" s="1"/>
    </row>
    <row r="27" spans="1:17" ht="12.75">
      <c r="A27" s="1"/>
      <c r="B27" s="1"/>
      <c r="C27" s="1"/>
      <c r="D27" s="1"/>
      <c r="E27" s="1"/>
      <c r="F27" s="1"/>
      <c r="G27" s="1"/>
      <c r="H27" s="1"/>
      <c r="I27" s="1"/>
      <c r="J27" s="1"/>
      <c r="K27" s="55"/>
      <c r="L27" s="55"/>
      <c r="M27" s="55"/>
      <c r="N27" s="55"/>
      <c r="O27" s="55"/>
      <c r="P27" s="1"/>
      <c r="Q27" s="1"/>
    </row>
    <row r="28" spans="1:17" ht="12.75">
      <c r="A28" s="1"/>
      <c r="B28" s="1"/>
      <c r="C28" s="1"/>
      <c r="D28" s="1"/>
      <c r="E28" s="1"/>
      <c r="F28" s="1"/>
      <c r="G28" s="1"/>
      <c r="H28" s="1"/>
      <c r="I28" s="1"/>
      <c r="J28" s="1"/>
      <c r="K28" s="55"/>
      <c r="L28" s="55"/>
      <c r="M28" s="55"/>
      <c r="N28" s="55"/>
      <c r="O28" s="55"/>
      <c r="P28" s="1"/>
      <c r="Q28" s="1"/>
    </row>
    <row r="29" spans="1:17" ht="12.75">
      <c r="A29" s="1"/>
      <c r="B29" s="1"/>
      <c r="C29" s="1"/>
      <c r="D29" s="1"/>
      <c r="E29" s="1"/>
      <c r="F29" s="1"/>
      <c r="G29" s="1"/>
      <c r="H29" s="1"/>
      <c r="I29" s="1"/>
      <c r="J29" s="1"/>
      <c r="K29" s="55"/>
      <c r="L29" s="55"/>
      <c r="M29" s="55"/>
      <c r="N29" s="55"/>
      <c r="O29" s="55"/>
      <c r="P29" s="1"/>
      <c r="Q29" s="1"/>
    </row>
    <row r="30" spans="1:17" ht="12.75">
      <c r="A30" s="1"/>
      <c r="B30" s="1"/>
      <c r="C30" s="1"/>
      <c r="D30" s="1"/>
      <c r="E30" s="1"/>
      <c r="F30" s="1"/>
      <c r="G30" s="1"/>
      <c r="H30" s="1"/>
      <c r="I30" s="1"/>
      <c r="J30" s="1"/>
      <c r="K30" s="55"/>
      <c r="L30" s="55"/>
      <c r="M30" s="55"/>
      <c r="N30" s="55"/>
      <c r="O30" s="55"/>
      <c r="P30" s="1"/>
      <c r="Q30" s="1"/>
    </row>
    <row r="31" spans="1:17" ht="12.75">
      <c r="A31" s="1"/>
      <c r="B31" s="1"/>
      <c r="C31" s="1"/>
      <c r="D31" s="1"/>
      <c r="E31" s="1"/>
      <c r="F31" s="1"/>
      <c r="G31" s="1"/>
      <c r="H31" s="1"/>
      <c r="I31" s="1"/>
      <c r="J31" s="1"/>
      <c r="K31" s="55"/>
      <c r="L31" s="55"/>
      <c r="M31" s="55"/>
      <c r="N31" s="55"/>
      <c r="O31" s="55"/>
      <c r="P31" s="1"/>
      <c r="Q31" s="1"/>
    </row>
    <row r="32" spans="1:17" ht="12.75">
      <c r="A32" s="1"/>
      <c r="B32" s="1"/>
      <c r="C32" s="1"/>
      <c r="D32" s="1"/>
      <c r="E32" s="1"/>
      <c r="F32" s="1"/>
      <c r="G32" s="1"/>
      <c r="H32" s="1"/>
      <c r="I32" s="1"/>
      <c r="J32" s="1"/>
      <c r="K32" s="55"/>
      <c r="L32" s="55"/>
      <c r="M32" s="55"/>
      <c r="N32" s="55"/>
      <c r="O32" s="55"/>
      <c r="P32" s="1"/>
      <c r="Q32" s="1"/>
    </row>
    <row r="33" spans="1:17" ht="12.75">
      <c r="A33" s="1"/>
      <c r="B33" s="1"/>
      <c r="C33" s="1"/>
      <c r="D33" s="1"/>
      <c r="E33" s="1"/>
      <c r="F33" s="1"/>
      <c r="G33" s="1"/>
      <c r="H33" s="1"/>
      <c r="I33" s="1"/>
      <c r="J33" s="1"/>
      <c r="K33" s="55"/>
      <c r="L33" s="55"/>
      <c r="M33" s="55"/>
      <c r="N33" s="55"/>
      <c r="O33" s="55"/>
      <c r="P33" s="1"/>
      <c r="Q33" s="1"/>
    </row>
    <row r="34" spans="1:17" ht="12.75">
      <c r="A34" s="1"/>
      <c r="B34" s="1"/>
      <c r="C34" s="1"/>
      <c r="D34" s="1"/>
      <c r="E34" s="1"/>
      <c r="F34" s="1"/>
      <c r="G34" s="1"/>
      <c r="H34" s="1"/>
      <c r="I34" s="1"/>
      <c r="J34" s="1"/>
      <c r="K34" s="55"/>
      <c r="L34" s="55"/>
      <c r="M34" s="55"/>
      <c r="N34" s="55"/>
      <c r="O34" s="55"/>
      <c r="P34" s="1"/>
      <c r="Q34" s="1"/>
    </row>
    <row r="35" spans="1:17" ht="12.75">
      <c r="A35" s="1"/>
      <c r="B35" s="1"/>
      <c r="C35" s="1"/>
      <c r="D35" s="1"/>
      <c r="E35" s="1"/>
      <c r="F35" s="1"/>
      <c r="G35" s="1"/>
      <c r="H35" s="1"/>
      <c r="I35" s="1"/>
      <c r="J35" s="1"/>
      <c r="K35" s="55"/>
      <c r="L35" s="55"/>
      <c r="M35" s="55"/>
      <c r="N35" s="55"/>
      <c r="O35" s="55"/>
      <c r="P35" s="1"/>
      <c r="Q35" s="1"/>
    </row>
    <row r="36" spans="1:17" ht="12.75">
      <c r="A36" s="1"/>
      <c r="B36" s="1"/>
      <c r="C36" s="1"/>
      <c r="D36" s="1"/>
      <c r="E36" s="1"/>
      <c r="F36" s="1"/>
      <c r="G36" s="1"/>
      <c r="H36" s="1"/>
      <c r="I36" s="1"/>
      <c r="J36" s="1"/>
      <c r="K36" s="55"/>
      <c r="L36" s="55"/>
      <c r="M36" s="55"/>
      <c r="N36" s="55"/>
      <c r="O36" s="55"/>
      <c r="P36" s="1"/>
      <c r="Q36" s="1"/>
    </row>
    <row r="37" spans="1:17" ht="12.75">
      <c r="A37" s="1"/>
      <c r="B37" s="1"/>
      <c r="C37" s="1"/>
      <c r="D37" s="1"/>
      <c r="E37" s="1"/>
      <c r="F37" s="1"/>
      <c r="G37" s="1"/>
      <c r="H37" s="1"/>
      <c r="I37" s="1"/>
      <c r="J37" s="1"/>
      <c r="K37" s="55"/>
      <c r="L37" s="55"/>
      <c r="M37" s="55"/>
      <c r="N37" s="55"/>
      <c r="O37" s="55"/>
      <c r="P37" s="1"/>
      <c r="Q37" s="1"/>
    </row>
    <row r="38" spans="1:17" ht="12.75">
      <c r="A38" s="1"/>
      <c r="B38" s="1"/>
      <c r="C38" s="1"/>
      <c r="D38" s="1"/>
      <c r="E38" s="1"/>
      <c r="F38" s="1"/>
      <c r="G38" s="1"/>
      <c r="H38" s="1"/>
      <c r="I38" s="1"/>
      <c r="J38" s="1"/>
      <c r="K38" s="55"/>
      <c r="L38" s="55"/>
      <c r="M38" s="55"/>
      <c r="N38" s="55"/>
      <c r="O38" s="56" t="s">
        <v>5</v>
      </c>
      <c r="P38" s="1"/>
      <c r="Q38" s="1"/>
    </row>
    <row r="39" spans="1:17" ht="12.75">
      <c r="A39" s="1"/>
      <c r="B39" s="1"/>
      <c r="C39" s="1"/>
      <c r="D39" s="1"/>
      <c r="E39" s="1"/>
      <c r="F39" s="1"/>
      <c r="G39" s="1"/>
      <c r="H39" s="1"/>
      <c r="I39" s="1"/>
      <c r="J39" s="1"/>
      <c r="K39" s="55"/>
      <c r="L39" s="55"/>
      <c r="M39" s="55"/>
      <c r="N39" s="55"/>
      <c r="O39" s="55"/>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row r="50" spans="2:4" ht="12.75">
      <c r="B50">
        <v>0</v>
      </c>
      <c r="C50">
        <f>(B50-12)/4</f>
        <v>-3</v>
      </c>
      <c r="D50">
        <f>$K$20*SIN($M$20*C50+$O$20*PI())</f>
        <v>0.1411200080598671</v>
      </c>
    </row>
    <row r="51" spans="2:4" ht="12.75">
      <c r="B51">
        <v>1</v>
      </c>
      <c r="C51">
        <f aca="true" t="shared" si="0" ref="C51:C90">(B51-12)/4</f>
        <v>-2.75</v>
      </c>
      <c r="D51">
        <f aca="true" t="shared" si="1" ref="D51:D90">$K$20*SIN($M$20*C51+$O$20*PI())</f>
        <v>0.38166099205233156</v>
      </c>
    </row>
    <row r="52" spans="2:4" ht="12.75">
      <c r="B52">
        <v>2</v>
      </c>
      <c r="C52">
        <f t="shared" si="0"/>
        <v>-2.5</v>
      </c>
      <c r="D52">
        <f t="shared" si="1"/>
        <v>0.5984721441039564</v>
      </c>
    </row>
    <row r="53" spans="2:4" ht="12.75">
      <c r="B53">
        <v>3</v>
      </c>
      <c r="C53">
        <f t="shared" si="0"/>
        <v>-2.25</v>
      </c>
      <c r="D53">
        <f t="shared" si="1"/>
        <v>0.7780731968879212</v>
      </c>
    </row>
    <row r="54" spans="2:4" ht="12.75">
      <c r="B54">
        <v>4</v>
      </c>
      <c r="C54">
        <f t="shared" si="0"/>
        <v>-2</v>
      </c>
      <c r="D54">
        <f t="shared" si="1"/>
        <v>0.9092974268256816</v>
      </c>
    </row>
    <row r="55" spans="2:4" ht="12.75">
      <c r="B55">
        <v>5</v>
      </c>
      <c r="C55">
        <f t="shared" si="0"/>
        <v>-1.75</v>
      </c>
      <c r="D55">
        <f t="shared" si="1"/>
        <v>0.9839859468739369</v>
      </c>
    </row>
    <row r="56" spans="2:4" ht="12.75">
      <c r="B56">
        <v>6</v>
      </c>
      <c r="C56">
        <f t="shared" si="0"/>
        <v>-1.5</v>
      </c>
      <c r="D56">
        <f t="shared" si="1"/>
        <v>0.9974949866040544</v>
      </c>
    </row>
    <row r="57" spans="2:4" ht="12.75">
      <c r="B57">
        <v>7</v>
      </c>
      <c r="C57">
        <f t="shared" si="0"/>
        <v>-1.25</v>
      </c>
      <c r="D57">
        <f t="shared" si="1"/>
        <v>0.9489846193555862</v>
      </c>
    </row>
    <row r="58" spans="2:4" ht="12.75">
      <c r="B58">
        <v>8</v>
      </c>
      <c r="C58">
        <f t="shared" si="0"/>
        <v>-1</v>
      </c>
      <c r="D58">
        <f t="shared" si="1"/>
        <v>0.8414709848078966</v>
      </c>
    </row>
    <row r="59" spans="2:4" ht="12.75">
      <c r="B59">
        <v>9</v>
      </c>
      <c r="C59">
        <f t="shared" si="0"/>
        <v>-0.75</v>
      </c>
      <c r="D59">
        <f t="shared" si="1"/>
        <v>0.6816387600233342</v>
      </c>
    </row>
    <row r="60" spans="2:4" ht="12.75">
      <c r="B60">
        <v>10</v>
      </c>
      <c r="C60">
        <f t="shared" si="0"/>
        <v>-0.5</v>
      </c>
      <c r="D60">
        <f t="shared" si="1"/>
        <v>0.4794255386042031</v>
      </c>
    </row>
    <row r="61" spans="2:4" ht="12.75">
      <c r="B61">
        <v>11</v>
      </c>
      <c r="C61">
        <f t="shared" si="0"/>
        <v>-0.25</v>
      </c>
      <c r="D61">
        <f t="shared" si="1"/>
        <v>0.24740395925452305</v>
      </c>
    </row>
    <row r="62" spans="2:4" ht="12.75">
      <c r="B62">
        <v>12</v>
      </c>
      <c r="C62">
        <f t="shared" si="0"/>
        <v>0</v>
      </c>
      <c r="D62">
        <f t="shared" si="1"/>
        <v>1.22514845490862E-16</v>
      </c>
    </row>
    <row r="63" spans="2:4" ht="12.75">
      <c r="B63">
        <v>13</v>
      </c>
      <c r="C63">
        <f t="shared" si="0"/>
        <v>0.25</v>
      </c>
      <c r="D63">
        <f t="shared" si="1"/>
        <v>-0.2474039592545228</v>
      </c>
    </row>
    <row r="64" spans="2:4" ht="12.75">
      <c r="B64">
        <v>14</v>
      </c>
      <c r="C64">
        <f t="shared" si="0"/>
        <v>0.5</v>
      </c>
      <c r="D64">
        <f t="shared" si="1"/>
        <v>-0.4794255386042029</v>
      </c>
    </row>
    <row r="65" spans="2:4" ht="12.75">
      <c r="B65">
        <v>15</v>
      </c>
      <c r="C65">
        <f t="shared" si="0"/>
        <v>0.75</v>
      </c>
      <c r="D65">
        <f t="shared" si="1"/>
        <v>-0.6816387600233341</v>
      </c>
    </row>
    <row r="66" spans="2:4" ht="12.75">
      <c r="B66">
        <v>16</v>
      </c>
      <c r="C66">
        <f t="shared" si="0"/>
        <v>1</v>
      </c>
      <c r="D66">
        <f t="shared" si="1"/>
        <v>-0.8414709848078964</v>
      </c>
    </row>
    <row r="67" spans="2:4" ht="12.75">
      <c r="B67">
        <v>17</v>
      </c>
      <c r="C67">
        <f t="shared" si="0"/>
        <v>1.25</v>
      </c>
      <c r="D67">
        <f t="shared" si="1"/>
        <v>-0.9489846193555862</v>
      </c>
    </row>
    <row r="68" spans="2:4" ht="12.75">
      <c r="B68">
        <v>18</v>
      </c>
      <c r="C68">
        <f t="shared" si="0"/>
        <v>1.5</v>
      </c>
      <c r="D68">
        <f t="shared" si="1"/>
        <v>-0.9974949866040544</v>
      </c>
    </row>
    <row r="69" spans="2:4" ht="12.75">
      <c r="B69">
        <v>19</v>
      </c>
      <c r="C69">
        <f t="shared" si="0"/>
        <v>1.75</v>
      </c>
      <c r="D69">
        <f t="shared" si="1"/>
        <v>-0.9839859468739369</v>
      </c>
    </row>
    <row r="70" spans="2:4" ht="12.75">
      <c r="B70">
        <v>20</v>
      </c>
      <c r="C70">
        <f t="shared" si="0"/>
        <v>2</v>
      </c>
      <c r="D70">
        <f t="shared" si="1"/>
        <v>-0.9092974268256817</v>
      </c>
    </row>
    <row r="71" spans="2:4" ht="12.75">
      <c r="B71">
        <v>21</v>
      </c>
      <c r="C71">
        <f t="shared" si="0"/>
        <v>2.25</v>
      </c>
      <c r="D71">
        <f t="shared" si="1"/>
        <v>-0.7780731968879213</v>
      </c>
    </row>
    <row r="72" spans="2:4" ht="12.75">
      <c r="B72">
        <v>22</v>
      </c>
      <c r="C72">
        <f t="shared" si="0"/>
        <v>2.5</v>
      </c>
      <c r="D72">
        <f t="shared" si="1"/>
        <v>-0.5984721441039565</v>
      </c>
    </row>
    <row r="73" spans="2:4" ht="12.75">
      <c r="B73">
        <v>23</v>
      </c>
      <c r="C73">
        <f t="shared" si="0"/>
        <v>2.75</v>
      </c>
      <c r="D73">
        <f t="shared" si="1"/>
        <v>-0.38166099205233184</v>
      </c>
    </row>
    <row r="74" spans="2:4" ht="12.75">
      <c r="B74">
        <v>24</v>
      </c>
      <c r="C74">
        <f t="shared" si="0"/>
        <v>3</v>
      </c>
      <c r="D74">
        <f t="shared" si="1"/>
        <v>-0.14112000805986735</v>
      </c>
    </row>
    <row r="75" spans="2:4" ht="12.75">
      <c r="B75">
        <v>25</v>
      </c>
      <c r="C75">
        <f t="shared" si="0"/>
        <v>3.25</v>
      </c>
      <c r="D75">
        <f t="shared" si="1"/>
        <v>0.10819513453010826</v>
      </c>
    </row>
    <row r="76" spans="2:4" ht="12.75">
      <c r="B76">
        <v>26</v>
      </c>
      <c r="C76">
        <f t="shared" si="0"/>
        <v>3.5</v>
      </c>
      <c r="D76">
        <f t="shared" si="1"/>
        <v>0.3507832276896197</v>
      </c>
    </row>
    <row r="77" spans="2:4" ht="12.75">
      <c r="B77">
        <v>27</v>
      </c>
      <c r="C77">
        <f t="shared" si="0"/>
        <v>3.75</v>
      </c>
      <c r="D77">
        <f t="shared" si="1"/>
        <v>0.5715613187423437</v>
      </c>
    </row>
    <row r="78" spans="2:4" ht="12.75">
      <c r="B78">
        <v>28</v>
      </c>
      <c r="C78">
        <f t="shared" si="0"/>
        <v>4</v>
      </c>
      <c r="D78">
        <f t="shared" si="1"/>
        <v>0.7568024953079282</v>
      </c>
    </row>
    <row r="79" spans="2:4" ht="12.75">
      <c r="B79">
        <v>29</v>
      </c>
      <c r="C79">
        <f t="shared" si="0"/>
        <v>4.25</v>
      </c>
      <c r="D79">
        <f t="shared" si="1"/>
        <v>0.8949893582285835</v>
      </c>
    </row>
    <row r="80" spans="2:4" ht="12.75">
      <c r="B80">
        <v>30</v>
      </c>
      <c r="C80">
        <f t="shared" si="0"/>
        <v>4.5</v>
      </c>
      <c r="D80">
        <f t="shared" si="1"/>
        <v>0.977530117665097</v>
      </c>
    </row>
    <row r="81" spans="2:4" ht="12.75">
      <c r="B81">
        <v>31</v>
      </c>
      <c r="C81">
        <f t="shared" si="0"/>
        <v>4.75</v>
      </c>
      <c r="D81">
        <f t="shared" si="1"/>
        <v>0.999292788975378</v>
      </c>
    </row>
    <row r="82" spans="2:4" ht="12.75">
      <c r="B82">
        <v>32</v>
      </c>
      <c r="C82">
        <f t="shared" si="0"/>
        <v>5</v>
      </c>
      <c r="D82">
        <f t="shared" si="1"/>
        <v>0.9589242746631385</v>
      </c>
    </row>
    <row r="83" spans="2:4" ht="12.75">
      <c r="B83">
        <v>33</v>
      </c>
      <c r="C83">
        <f t="shared" si="0"/>
        <v>5.25</v>
      </c>
      <c r="D83">
        <f t="shared" si="1"/>
        <v>0.8589344934265921</v>
      </c>
    </row>
    <row r="84" spans="2:4" ht="12.75">
      <c r="B84">
        <v>34</v>
      </c>
      <c r="C84">
        <f t="shared" si="0"/>
        <v>5.5</v>
      </c>
      <c r="D84">
        <f t="shared" si="1"/>
        <v>0.705540325570392</v>
      </c>
    </row>
    <row r="85" spans="2:4" ht="12.75">
      <c r="B85">
        <v>35</v>
      </c>
      <c r="C85">
        <f t="shared" si="0"/>
        <v>5.75</v>
      </c>
      <c r="D85">
        <f t="shared" si="1"/>
        <v>0.5082790774992584</v>
      </c>
    </row>
    <row r="86" spans="2:4" ht="12.75">
      <c r="B86">
        <v>36</v>
      </c>
      <c r="C86">
        <f t="shared" si="0"/>
        <v>6</v>
      </c>
      <c r="D86">
        <f t="shared" si="1"/>
        <v>0.27941549819892597</v>
      </c>
    </row>
    <row r="87" spans="2:4" ht="12.75">
      <c r="B87">
        <v>37</v>
      </c>
      <c r="C87">
        <f t="shared" si="0"/>
        <v>6.25</v>
      </c>
      <c r="D87">
        <f t="shared" si="1"/>
        <v>0.03317921654755694</v>
      </c>
    </row>
    <row r="88" spans="2:4" ht="12.75">
      <c r="B88">
        <v>38</v>
      </c>
      <c r="C88">
        <f t="shared" si="0"/>
        <v>6.5</v>
      </c>
      <c r="D88">
        <f t="shared" si="1"/>
        <v>-0.2151199880878154</v>
      </c>
    </row>
    <row r="89" spans="2:4" ht="12.75">
      <c r="B89">
        <v>39</v>
      </c>
      <c r="C89">
        <f t="shared" si="0"/>
        <v>6.75</v>
      </c>
      <c r="D89">
        <f t="shared" si="1"/>
        <v>-0.4500440737806175</v>
      </c>
    </row>
    <row r="90" spans="2:4" ht="12.75">
      <c r="B90">
        <v>40</v>
      </c>
      <c r="C90">
        <f t="shared" si="0"/>
        <v>7</v>
      </c>
      <c r="D90">
        <f t="shared" si="1"/>
        <v>-0.656986598718789</v>
      </c>
    </row>
  </sheetData>
  <mergeCells count="5">
    <mergeCell ref="A1:C1"/>
    <mergeCell ref="K10:O11"/>
    <mergeCell ref="K14:O15"/>
    <mergeCell ref="K8:O9"/>
    <mergeCell ref="K12:O13"/>
  </mergeCells>
  <hyperlinks>
    <hyperlink ref="O38" location="Start!I15"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st</cp:lastModifiedBy>
  <dcterms:created xsi:type="dcterms:W3CDTF">2002-01-14T20:57:22Z</dcterms:created>
  <dcterms:modified xsi:type="dcterms:W3CDTF">2002-08-31T18:06:00Z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